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lanejamento\5 - OUTROS\10 - TIMAC (BA)\TIMAC\PARADA 2024\"/>
    </mc:Choice>
  </mc:AlternateContent>
  <xr:revisionPtr revIDLastSave="0" documentId="13_ncr:1_{C721E08B-5802-4CFA-BF4F-4CBFE2B4ED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RANSIÇÃO" sheetId="40" r:id="rId1"/>
    <sheet name="FORNALHA 02_Obsoleto" sheetId="39" state="hidden" r:id="rId2"/>
    <sheet name="FORNALHA 01_parcial (rev 01)_ob" sheetId="42" state="hidden" r:id="rId3"/>
    <sheet name="FORNALHA 100%_obsoleto" sheetId="41" state="hidden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aux1">[1]Resumo!#REF!</definedName>
    <definedName name="_aux2">[1]Resumo!#REF!</definedName>
    <definedName name="_aux5">[1]Resumo!#REF!</definedName>
    <definedName name="_aux6">[1]Resumo!#REF!</definedName>
    <definedName name="_aux8">[1]Resumo!#REF!</definedName>
    <definedName name="_cab1">#REF!</definedName>
    <definedName name="_cab2">#REF!</definedName>
    <definedName name="_cab3">[2]PFAB!$1:$12</definedName>
    <definedName name="_cab4">[2]FERR!$1:$12</definedName>
    <definedName name="_cab5">[2]ISOL!$1:$12</definedName>
    <definedName name="_cab6">[2]ISOL!$1:$12</definedName>
    <definedName name="_cab7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hidden="1">#REF!</definedName>
    <definedName name="_iso1">[1]Resumo!#REF!</definedName>
    <definedName name="_iso11">[1]Resumo!#REF!</definedName>
    <definedName name="_iso2">[1]Resumo!#REF!</definedName>
    <definedName name="_iso5">[1]Resumo!#REF!</definedName>
    <definedName name="_iso6">[1]Resumo!#REF!</definedName>
    <definedName name="_iso8">[1]Resumo!#REF!</definedName>
    <definedName name="_mo2">[1]Resumo!$X$442</definedName>
    <definedName name="_mo3">[1]Resumo!$X$394</definedName>
    <definedName name="_mo5">[1]Resumo!$X$13</definedName>
    <definedName name="_mo6">[1]Resumo!$X$26</definedName>
    <definedName name="_mo7">[1]Resumo!$X$118</definedName>
    <definedName name="_mo9">[1]Resumo!$X$450</definedName>
    <definedName name="_rev1">[1]Resumo!#REF!</definedName>
    <definedName name="_rev11">[1]Resumo!#REF!</definedName>
    <definedName name="_rev2">[1]Resumo!#REF!</definedName>
    <definedName name="_rev5">[1]Resumo!#REF!</definedName>
    <definedName name="_rev6">[1]Resumo!#REF!</definedName>
    <definedName name="_rev8">[1]Resumo!#REF!</definedName>
    <definedName name="_TAB1">#REF!</definedName>
    <definedName name="_TAB2">#REF!</definedName>
    <definedName name="_TAB3">#REF!</definedName>
    <definedName name="aces11">[1]Resumo!#REF!</definedName>
    <definedName name="Área">#REF!</definedName>
    <definedName name="Área_impressão_IM">#REF!</definedName>
    <definedName name="area1">#REF!</definedName>
    <definedName name="ASSIS">#REF!</definedName>
    <definedName name="aux">[1]Resumo!#REF!</definedName>
    <definedName name="BITOLAS">'[3]TABELA PID'!$A$4:$A$247</definedName>
    <definedName name="CAB">#REF!</definedName>
    <definedName name="cabe">'[2]Avanço Físico Sem26'!$1:$11</definedName>
    <definedName name="cabeca">'[2]Rel.Desvios'!$1:$10</definedName>
    <definedName name="cpv">[4]CPV!$J$42</definedName>
    <definedName name="DIÂMETRO">'[3]TABELA PID'!$A$4:$B$247</definedName>
    <definedName name="Dolar">#REF!</definedName>
    <definedName name="DolarCompra">#REF!</definedName>
    <definedName name="DolarVenda">#REF!</definedName>
    <definedName name="efgh">#N/A</definedName>
    <definedName name="Equipamentos" hidden="1">{#N/A,#N/A,FALSE,"CPV";#N/A,#N/A,FALSE,"Pareto";#N/A,#N/A,FALSE,"Gráficos"}</definedName>
    <definedName name="Eurocompra">#REF!</definedName>
    <definedName name="Eurovenda">#REF!</definedName>
    <definedName name="Faturamento">#REF!</definedName>
    <definedName name="FGGD">#REF!</definedName>
    <definedName name="huhidgbiop">#REF!</definedName>
    <definedName name="isol">[1]Resumo!#REF!</definedName>
    <definedName name="JHJKHJ">#REF!</definedName>
    <definedName name="jhkjkllj">#REF!</definedName>
    <definedName name="JIK">#REF!</definedName>
    <definedName name="JONAS">#REF!</definedName>
    <definedName name="jugbk">#REF!</definedName>
    <definedName name="juhko">#N/A</definedName>
    <definedName name="mam">[1]Resumo!$S$2:$V$8</definedName>
    <definedName name="MAN">[1]Resumo!$S$2:$V$8</definedName>
    <definedName name="mão">[1]Resumo!$X$21</definedName>
    <definedName name="mão1">[1]Resumo!$X$286</definedName>
    <definedName name="mmm">[1]Resumo!$S$2:$V$8</definedName>
    <definedName name="moi">[1]Resumo!$X$357</definedName>
    <definedName name="na">[1]Resumo!#REF!</definedName>
    <definedName name="nak">[1]Resumo!#REF!</definedName>
    <definedName name="naka">[1]Resumo!#REF!</definedName>
    <definedName name="OSE">#N/A</definedName>
    <definedName name="PARETOATIV" hidden="1">{#N/A,#N/A,FALSE,"CPV";#N/A,#N/A,FALSE,"Pareto";#N/A,#N/A,FALSE,"Gráficos"}</definedName>
    <definedName name="PG_agosto_2002">[1]Resumo!$A$7:$AA$326</definedName>
    <definedName name="PLAMOBRA">#REF!</definedName>
    <definedName name="planejado">[4]Planejado!$C$40</definedName>
    <definedName name="rev">[1]Resumo!#REF!</definedName>
    <definedName name="SSS">#N/A</definedName>
    <definedName name="TAB">#REF!</definedName>
    <definedName name="Tab_preco">#REF!</definedName>
    <definedName name="tabela">[5]Sheet2!$A$4:$B$12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IPOISOLAMENTO">#REF!</definedName>
    <definedName name="Upvc_2001">#REF!</definedName>
    <definedName name="UPVC_99">#REF!</definedName>
    <definedName name="V.unit">#REF!</definedName>
    <definedName name="valorunitario">#REF!</definedName>
    <definedName name="wrn.DESDOBRE." hidden="1">{#N/A,#N/A,FALSE,"CPV";#N/A,#N/A,FALSE,"Pareto";#N/A,#N/A,FALSE,"Gráficos"}</definedName>
    <definedName name="xxx">#REF!</definedName>
  </definedNames>
  <calcPr calcId="191029"/>
</workbook>
</file>

<file path=xl/calcChain.xml><?xml version="1.0" encoding="utf-8"?>
<calcChain xmlns="http://schemas.openxmlformats.org/spreadsheetml/2006/main">
  <c r="Z4" i="40" l="1"/>
  <c r="Z12" i="40"/>
  <c r="Z11" i="40"/>
  <c r="U10" i="40"/>
  <c r="P10" i="40"/>
  <c r="Z10" i="40" s="1"/>
  <c r="V12" i="40" l="1"/>
  <c r="W12" i="40" s="1"/>
  <c r="Y12" i="40" s="1"/>
  <c r="V11" i="40"/>
  <c r="U12" i="40"/>
  <c r="U11" i="40" l="1"/>
  <c r="W11" i="40" l="1"/>
  <c r="Y11" i="40" s="1"/>
  <c r="U5" i="40"/>
  <c r="W5" i="40" s="1"/>
  <c r="Y5" i="40" s="1"/>
  <c r="Z5" i="40" s="1"/>
  <c r="W10" i="40"/>
  <c r="Y10" i="40" s="1"/>
  <c r="Z13" i="40" s="1"/>
  <c r="U4" i="40"/>
  <c r="W4" i="40" s="1"/>
  <c r="Y4" i="40" s="1"/>
  <c r="Z8" i="40"/>
  <c r="U7" i="40"/>
  <c r="W7" i="40" s="1"/>
  <c r="Y7" i="40" s="1"/>
  <c r="Z7" i="40" s="1"/>
  <c r="U6" i="40"/>
  <c r="W6" i="40" s="1"/>
  <c r="Z6" i="40" s="1"/>
  <c r="R15" i="42"/>
  <c r="K13" i="42"/>
  <c r="J11" i="42"/>
  <c r="K11" i="42" s="1"/>
  <c r="Q9" i="42"/>
  <c r="O9" i="42"/>
  <c r="J9" i="42"/>
  <c r="K9" i="42" s="1"/>
  <c r="Q8" i="42"/>
  <c r="N8" i="42"/>
  <c r="C8" i="42"/>
  <c r="F8" i="42" s="1"/>
  <c r="N7" i="42"/>
  <c r="K7" i="42"/>
  <c r="F7" i="42"/>
  <c r="G7" i="42" s="1"/>
  <c r="T6" i="42"/>
  <c r="Q6" i="42"/>
  <c r="O22" i="42" s="1"/>
  <c r="N6" i="42"/>
  <c r="F6" i="42"/>
  <c r="H6" i="42" s="1"/>
  <c r="T5" i="42"/>
  <c r="Q5" i="42"/>
  <c r="U5" i="42" s="1"/>
  <c r="O5" i="42"/>
  <c r="R5" i="42" s="1"/>
  <c r="N5" i="42"/>
  <c r="K5" i="42"/>
  <c r="K14" i="42" s="1"/>
  <c r="H5" i="42"/>
  <c r="G5" i="42"/>
  <c r="F5" i="42"/>
  <c r="T28" i="41"/>
  <c r="P28" i="41"/>
  <c r="R28" i="41" s="1"/>
  <c r="S28" i="41" s="1"/>
  <c r="P24" i="41"/>
  <c r="R24" i="41" s="1"/>
  <c r="S24" i="41" s="1"/>
  <c r="T24" i="41" s="1"/>
  <c r="O14" i="41" s="1"/>
  <c r="O18" i="41"/>
  <c r="R18" i="41" s="1"/>
  <c r="O16" i="41"/>
  <c r="R16" i="41" s="1"/>
  <c r="P25" i="41"/>
  <c r="R25" i="41" s="1"/>
  <c r="S25" i="41" s="1"/>
  <c r="T25" i="41" s="1"/>
  <c r="P27" i="41"/>
  <c r="R27" i="41" s="1"/>
  <c r="S27" i="41" s="1"/>
  <c r="T27" i="41" s="1"/>
  <c r="P26" i="41"/>
  <c r="R26" i="41" s="1"/>
  <c r="S26" i="41" s="1"/>
  <c r="T26" i="41" s="1"/>
  <c r="O17" i="41" s="1"/>
  <c r="R17" i="41" s="1"/>
  <c r="W5" i="39"/>
  <c r="N25" i="41"/>
  <c r="N24" i="41"/>
  <c r="O34" i="41"/>
  <c r="Q15" i="41"/>
  <c r="Q16" i="41"/>
  <c r="Q17" i="41"/>
  <c r="Q18" i="41"/>
  <c r="Q14" i="41"/>
  <c r="N15" i="41"/>
  <c r="N16" i="41"/>
  <c r="N17" i="41"/>
  <c r="N18" i="41"/>
  <c r="N14" i="41"/>
  <c r="K17" i="41"/>
  <c r="Q9" i="41" s="1"/>
  <c r="K15" i="41"/>
  <c r="F5" i="41"/>
  <c r="O5" i="41"/>
  <c r="F6" i="41"/>
  <c r="O6" i="41" s="1"/>
  <c r="Q6" i="41"/>
  <c r="U6" i="41" s="1"/>
  <c r="Q5" i="41"/>
  <c r="U5" i="41" s="1"/>
  <c r="K13" i="41"/>
  <c r="K11" i="41"/>
  <c r="J11" i="41"/>
  <c r="O9" i="41"/>
  <c r="J9" i="41"/>
  <c r="K9" i="41" s="1"/>
  <c r="Q8" i="41"/>
  <c r="N8" i="41"/>
  <c r="C8" i="41"/>
  <c r="F8" i="41" s="1"/>
  <c r="N7" i="41"/>
  <c r="K7" i="41"/>
  <c r="G7" i="41"/>
  <c r="F7" i="41"/>
  <c r="O7" i="41" s="1"/>
  <c r="T6" i="41"/>
  <c r="N6" i="41"/>
  <c r="T5" i="41"/>
  <c r="N5" i="41"/>
  <c r="K5" i="41"/>
  <c r="AB5" i="40" l="1"/>
  <c r="AB4" i="40"/>
  <c r="U9" i="40"/>
  <c r="W9" i="40" s="1"/>
  <c r="Y9" i="40" s="1"/>
  <c r="Z9" i="40" s="1"/>
  <c r="U6" i="42"/>
  <c r="R9" i="42"/>
  <c r="U7" i="42"/>
  <c r="Q7" i="42" s="1"/>
  <c r="O8" i="42"/>
  <c r="R8" i="42" s="1"/>
  <c r="H8" i="42"/>
  <c r="G8" i="42"/>
  <c r="H7" i="42"/>
  <c r="O6" i="42"/>
  <c r="R6" i="42" s="1"/>
  <c r="R10" i="42" s="1"/>
  <c r="O19" i="42"/>
  <c r="O20" i="42"/>
  <c r="O7" i="42"/>
  <c r="R7" i="42" s="1"/>
  <c r="O21" i="42"/>
  <c r="G6" i="42"/>
  <c r="V24" i="41"/>
  <c r="V25" i="41"/>
  <c r="V28" i="41" s="1"/>
  <c r="O15" i="41"/>
  <c r="R15" i="41" s="1"/>
  <c r="V26" i="41"/>
  <c r="R14" i="41"/>
  <c r="R19" i="41" s="1"/>
  <c r="R6" i="41"/>
  <c r="H5" i="41"/>
  <c r="G6" i="41"/>
  <c r="H6" i="41"/>
  <c r="R9" i="41"/>
  <c r="R5" i="41"/>
  <c r="U7" i="41"/>
  <c r="Q7" i="41" s="1"/>
  <c r="R7" i="41" s="1"/>
  <c r="R10" i="41" s="1"/>
  <c r="O8" i="41"/>
  <c r="R8" i="41" s="1"/>
  <c r="H8" i="41"/>
  <c r="G8" i="41"/>
  <c r="H7" i="41"/>
  <c r="O35" i="41"/>
  <c r="O36" i="41"/>
  <c r="G5" i="41"/>
  <c r="O37" i="41"/>
  <c r="AB6" i="40" l="1"/>
  <c r="Z29" i="40"/>
  <c r="C7" i="40"/>
  <c r="F7" i="40" s="1"/>
  <c r="G7" i="40" s="1"/>
  <c r="K7" i="40"/>
  <c r="C6" i="40"/>
  <c r="F6" i="40" s="1"/>
  <c r="H6" i="40" s="1"/>
  <c r="C5" i="40"/>
  <c r="F5" i="40" s="1"/>
  <c r="H5" i="40" s="1"/>
  <c r="O7" i="40"/>
  <c r="O6" i="40"/>
  <c r="O5" i="40"/>
  <c r="H7" i="40" l="1"/>
  <c r="G5" i="40"/>
  <c r="G6" i="40"/>
  <c r="Q8" i="39"/>
  <c r="Q9" i="39"/>
  <c r="O9" i="39"/>
  <c r="N8" i="39"/>
  <c r="C8" i="39"/>
  <c r="F8" i="39" s="1"/>
  <c r="O7" i="39"/>
  <c r="N7" i="39"/>
  <c r="F7" i="39"/>
  <c r="H7" i="39" s="1"/>
  <c r="T6" i="39"/>
  <c r="Q6" i="39"/>
  <c r="O22" i="39" s="1"/>
  <c r="O6" i="39"/>
  <c r="R6" i="39" s="1"/>
  <c r="N6" i="39"/>
  <c r="F6" i="39"/>
  <c r="H6" i="39" s="1"/>
  <c r="T5" i="39"/>
  <c r="Q5" i="39"/>
  <c r="O20" i="39" s="1"/>
  <c r="N5" i="39"/>
  <c r="F5" i="39"/>
  <c r="O5" i="39" s="1"/>
  <c r="R5" i="39" s="1"/>
  <c r="R9" i="39" l="1"/>
  <c r="G8" i="39"/>
  <c r="O8" i="39"/>
  <c r="R8" i="39" s="1"/>
  <c r="H8" i="39"/>
  <c r="U5" i="39"/>
  <c r="U7" i="39" s="1"/>
  <c r="Q7" i="39" s="1"/>
  <c r="R7" i="39" s="1"/>
  <c r="R10" i="39" s="1"/>
  <c r="O19" i="39"/>
  <c r="G5" i="39"/>
  <c r="U6" i="39"/>
  <c r="H5" i="39"/>
  <c r="G6" i="39"/>
  <c r="O21" i="39"/>
  <c r="G7" i="39"/>
  <c r="Q14" i="39" l="1"/>
  <c r="Q13" i="3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Risoterm - Gabriel</author>
  </authors>
  <commentList>
    <comment ref="P8" authorId="0" shapeId="0" xr:uid="{00E8690E-3794-4787-8BC9-079FAC74A25E}">
      <text>
        <r>
          <rPr>
            <b/>
            <sz val="9"/>
            <color indexed="81"/>
            <rFont val="Segoe UI"/>
            <family val="2"/>
          </rPr>
          <t>Risoterm - Gabriel:</t>
        </r>
        <r>
          <rPr>
            <sz val="9"/>
            <color indexed="81"/>
            <rFont val="Segoe UI"/>
            <family val="2"/>
          </rPr>
          <t xml:space="preserve">
ajustado por wilian</t>
        </r>
      </text>
    </comment>
    <comment ref="P11" authorId="0" shapeId="0" xr:uid="{5BF9FDAC-64B5-4212-85CA-AF066B39D8FC}">
      <text>
        <r>
          <rPr>
            <b/>
            <sz val="9"/>
            <color indexed="81"/>
            <rFont val="Segoe UI"/>
            <family val="2"/>
          </rPr>
          <t>Risoterm - Gabriel:</t>
        </r>
        <r>
          <rPr>
            <sz val="9"/>
            <color indexed="81"/>
            <rFont val="Segoe UI"/>
            <family val="2"/>
          </rPr>
          <t xml:space="preserve">
ajustado por wilian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Risoterm - Gabriel</author>
  </authors>
  <commentList>
    <comment ref="Q8" authorId="0" shapeId="0" xr:uid="{1C696E81-378D-41CC-9F71-16294EC477FC}">
      <text>
        <r>
          <rPr>
            <b/>
            <sz val="9"/>
            <color indexed="81"/>
            <rFont val="Segoe UI"/>
            <family val="2"/>
          </rPr>
          <t>Risoterm - Gabriel:</t>
        </r>
        <r>
          <rPr>
            <sz val="9"/>
            <color indexed="81"/>
            <rFont val="Segoe UI"/>
            <family val="2"/>
          </rPr>
          <t xml:space="preserve">
5M²</t>
        </r>
      </text>
    </comment>
  </commentList>
</comments>
</file>

<file path=xl/sharedStrings.xml><?xml version="1.0" encoding="utf-8"?>
<sst xmlns="http://schemas.openxmlformats.org/spreadsheetml/2006/main" count="278" uniqueCount="99">
  <si>
    <t>VALOR</t>
  </si>
  <si>
    <t>ITEM</t>
  </si>
  <si>
    <t>TIJOLO ISOLANTE</t>
  </si>
  <si>
    <t>TIJOLO REFRATÁRIO</t>
  </si>
  <si>
    <t>DESCRIÇÃO</t>
  </si>
  <si>
    <t>ÁREA</t>
  </si>
  <si>
    <t>KG</t>
  </si>
  <si>
    <t>TABELA DEPREÇOS UNITÁRIOS</t>
  </si>
  <si>
    <t>UNID</t>
  </si>
  <si>
    <t>ARGAMASSA PEGA AO AR</t>
  </si>
  <si>
    <t>DIAM</t>
  </si>
  <si>
    <t>COMP</t>
  </si>
  <si>
    <t>m²</t>
  </si>
  <si>
    <t>QTDE.</t>
  </si>
  <si>
    <t>SUBTOTAL</t>
  </si>
  <si>
    <t>TOTAL ESTIMADO</t>
  </si>
  <si>
    <t>MÓDULO</t>
  </si>
  <si>
    <t>APLICAÇÃO DE MÓDULO DE FIBRA CERÂMICAM (128 Kg/m³) COM COAT</t>
  </si>
  <si>
    <t>mão-de-obra</t>
  </si>
  <si>
    <t>material</t>
  </si>
  <si>
    <t>ref. Acelen</t>
  </si>
  <si>
    <t>TIJOLO ISOLANTE (229x114x76-63)</t>
  </si>
  <si>
    <t>TIJOLO ISOLANTE (229x114x76-70)</t>
  </si>
  <si>
    <t>TIJOLO REFRATÁRIO 50% ALUMINA (229x114x76-63)</t>
  </si>
  <si>
    <t>TIJOLO REFRATÁRIO 50% ALUMINA (229x114x76-70)</t>
  </si>
  <si>
    <t>COTAÇÃO IBAR - 22/01/24</t>
  </si>
  <si>
    <t>TIPO</t>
  </si>
  <si>
    <t>TOTAL</t>
  </si>
  <si>
    <t>mat</t>
  </si>
  <si>
    <t>mão</t>
  </si>
  <si>
    <t>CONCRETO DENSO</t>
  </si>
  <si>
    <t>QTD TIJOLOS</t>
  </si>
  <si>
    <t>PESO TIJOLO</t>
  </si>
  <si>
    <t>MANTA FIBRA CERÂMICA 1"</t>
  </si>
  <si>
    <t>M³</t>
  </si>
  <si>
    <t>NA</t>
  </si>
  <si>
    <t>ESTIMATIVA DE CUSTO - 10 m² de Concreto + 5 m² Tijolo</t>
  </si>
  <si>
    <t>ESTIMATIVA DE CUSTO - 10 m² Tijolo de  + 5 m² Concreto</t>
  </si>
  <si>
    <t>Tijolos Refratários Paralelos Sílico Aluminoso (P-229 x 114 x 63 mm, com 52% Al203)</t>
  </si>
  <si>
    <t>ArgamassaÚmidadePegaaoAr (50%Al203)</t>
  </si>
  <si>
    <t>Concreto Refratário Denso Regular Classe B</t>
  </si>
  <si>
    <t>Manta de fibra cerâmica de Manta de Fibra Cerâmica</t>
  </si>
  <si>
    <t>Tijolos Refratários Paralelos Isolantes (P-229 x 114 x 63 mm, densidade: 0,8)</t>
  </si>
  <si>
    <t>TABELA DE PREÇOS UNITÁRIOS</t>
  </si>
  <si>
    <t>CONCRETO ISOLANTE</t>
  </si>
  <si>
    <t>CONCRETO REFRATÁRIO</t>
  </si>
  <si>
    <t>CUSTO</t>
  </si>
  <si>
    <t>CASTIBAR N</t>
  </si>
  <si>
    <t>IMPOSTO</t>
  </si>
  <si>
    <t>ICMS</t>
  </si>
  <si>
    <t>FRETE</t>
  </si>
  <si>
    <t>LUCRO</t>
  </si>
  <si>
    <t>m³</t>
  </si>
  <si>
    <t>RECAPACITAÇÃO TÉRMICA - TRANSIÇÃO</t>
  </si>
  <si>
    <t>PROPOSTA ANTERIOR - REFERÊNCIA</t>
  </si>
  <si>
    <t>ajuste</t>
  </si>
  <si>
    <t>PROPOSTA ATUAL - PARCIAL</t>
  </si>
  <si>
    <t>frente - lado transição</t>
  </si>
  <si>
    <t>fundo</t>
  </si>
  <si>
    <t>parede norte</t>
  </si>
  <si>
    <t>parede sul</t>
  </si>
  <si>
    <t>teto</t>
  </si>
  <si>
    <t>ESTIMATIVA DE CUSTO - ESCOPO TOTAL</t>
  </si>
  <si>
    <t>piso</t>
  </si>
  <si>
    <t>CASTIBAR 85</t>
  </si>
  <si>
    <t>MATERIAL</t>
  </si>
  <si>
    <t>valor anterior</t>
  </si>
  <si>
    <t>VALOR GLOBAL</t>
  </si>
  <si>
    <t>EXTRA 01</t>
  </si>
  <si>
    <t xml:space="preserve">Aumento do perímetro sentido geratriz inferior devido devido desgaste excessivo da camada de tijolo refratário. </t>
  </si>
  <si>
    <t>ESP</t>
  </si>
  <si>
    <t>VOL</t>
  </si>
  <si>
    <t>DENS</t>
  </si>
  <si>
    <t>EXTRA 02</t>
  </si>
  <si>
    <t>Substituir módulos existentes devido perda de espessura (encontram-se com 140 MM em média)</t>
  </si>
  <si>
    <t>-</t>
  </si>
  <si>
    <t>Conexão entre tubulão q daí da fornalha com o tubulao q vai para o secador. Desgaste do concreto expondo as ancoragens.</t>
  </si>
  <si>
    <t>EXTRA 03</t>
  </si>
  <si>
    <t>EXTRA 04</t>
  </si>
  <si>
    <t>Reparar costado ao redor da BV devido desgaste do concreto.</t>
  </si>
  <si>
    <t>EXTRA 05</t>
  </si>
  <si>
    <t>Aplicar silplate na área 02 do teto  (região onde vamos manter o módulo existente)</t>
  </si>
  <si>
    <t>EXTRA 06</t>
  </si>
  <si>
    <t>Recompor duas paredes com concreto isolante (material do cliente) na região do fosso. Por traz da parede de refratário.</t>
  </si>
  <si>
    <t>TIJOLO REFRATÁRIO - SEM FORNECIMENTO</t>
  </si>
  <si>
    <t>EXTRA 1.1</t>
  </si>
  <si>
    <t>Camada de concreto isolante devido ovalização da chaparia</t>
  </si>
  <si>
    <t>Aumento do perímetro sentido geratriz inferior devido devido desgaste excessivo da camada de tijolo refratário.  (material do cliente)</t>
  </si>
  <si>
    <t>difer</t>
  </si>
  <si>
    <t>revisão 00</t>
  </si>
  <si>
    <t>EXTRA 07</t>
  </si>
  <si>
    <t>TIJOLO REFRATÁRIO -  COM  MATERIAL</t>
  </si>
  <si>
    <t>TIJOLO ISOLANTE  - SEM MATERIAL</t>
  </si>
  <si>
    <t>Parede da capela lado Sul  - TIJOLO REFRATARIO PARALELO</t>
  </si>
  <si>
    <t>Parede da capela lado Sul - TIJOLO ISOLANTE PARALELO</t>
  </si>
  <si>
    <t>Conexão entre tubulão q sai da fornalha com o tubulão q vai para o secador. Desgaste do concreto expondo as ancoragens.</t>
  </si>
  <si>
    <t>TIJOLO  ISOLANTE - COM  MATERIAL</t>
  </si>
  <si>
    <t>DESCRITIVO</t>
  </si>
  <si>
    <t>Recompor uma parede com tijolo  isolante (material do cliente) na região do fosso. Por traz da parede de refratário. (material do cliente)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</si>
</sst>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_-[$R$-416]\ * #,##0.00_-;\-[$R$-416]\ * #,##0.00_-;_-[$R$-416]\ * &quot;-&quot;??_-;_-@_-"/>
    <numFmt numFmtId="166" formatCode="_(&quot;R$ &quot;* #,##0.00_);_(&quot;R$ &quot;* \(#,##0.00\);_(&quot;R$ &quot;* &quot;-&quot;??_);_(@_)"/>
    <numFmt numFmtId="167" formatCode="_(&quot;R$ &quot;* #,##0.00_);_(&quot;R$ &quot;* \(#,##0.00\);_(&quot;R$ &quot;* \-??_);_(@_)"/>
    <numFmt numFmtId="168" formatCode="0.0%"/>
    <numFmt numFmtId="169" formatCode="&quot;R$&quot;\ #,##0.00"/>
    <numFmt numFmtId="170" formatCode="#,##0.00_ ;\-#,##0.00\ 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FF000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0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11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1" fillId="0" borderId="0" applyFill="0" applyBorder="0" applyAlignment="0" applyProtection="0"/>
  </cellStyleXfs>
  <cellXfs count="129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0" xfId="0" applyNumberFormat="1" applyAlignment="1">
      <alignment vertical="center"/>
    </xf>
    <xf numFmtId="44" fontId="0" fillId="0" borderId="0" xfId="0" applyNumberFormat="1" applyAlignment="1">
      <alignment vertic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4" fillId="0" borderId="0" xfId="4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3" fillId="0" borderId="0" xfId="0" applyNumberFormat="1" applyFont="1"/>
    <xf numFmtId="0" fontId="3" fillId="0" borderId="0" xfId="0" applyFont="1"/>
    <xf numFmtId="0" fontId="0" fillId="0" borderId="0" xfId="0" applyAlignment="1">
      <alignment horizontal="center"/>
    </xf>
    <xf numFmtId="44" fontId="0" fillId="0" borderId="0" xfId="4" applyFont="1"/>
    <xf numFmtId="44" fontId="0" fillId="0" borderId="0" xfId="0" applyNumberFormat="1"/>
    <xf numFmtId="9" fontId="0" fillId="0" borderId="0" xfId="9" applyFont="1"/>
    <xf numFmtId="165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 vertical="center"/>
    </xf>
    <xf numFmtId="0" fontId="3" fillId="3" borderId="0" xfId="0" applyFont="1" applyFill="1"/>
    <xf numFmtId="0" fontId="0" fillId="3" borderId="0" xfId="0" applyFill="1"/>
    <xf numFmtId="9" fontId="12" fillId="0" borderId="0" xfId="9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165" fontId="14" fillId="0" borderId="0" xfId="0" applyNumberFormat="1" applyFont="1" applyAlignment="1">
      <alignment vertical="center"/>
    </xf>
    <xf numFmtId="165" fontId="15" fillId="5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2" fontId="0" fillId="0" borderId="0" xfId="0" applyNumberFormat="1"/>
    <xf numFmtId="2" fontId="13" fillId="0" borderId="0" xfId="0" applyNumberFormat="1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168" fontId="0" fillId="0" borderId="0" xfId="9" applyNumberFormat="1" applyFont="1" applyAlignment="1">
      <alignment horizontal="center"/>
    </xf>
    <xf numFmtId="44" fontId="3" fillId="0" borderId="0" xfId="0" applyNumberFormat="1" applyFont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169" fontId="8" fillId="0" borderId="0" xfId="0" applyNumberFormat="1" applyFont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10" xfId="0" applyFont="1" applyBorder="1" applyAlignment="1">
      <alignment horizontal="center" vertical="center"/>
    </xf>
    <xf numFmtId="9" fontId="12" fillId="0" borderId="0" xfId="9" applyFont="1" applyBorder="1" applyAlignment="1">
      <alignment horizontal="center" vertical="center"/>
    </xf>
    <xf numFmtId="9" fontId="12" fillId="0" borderId="11" xfId="9" applyFont="1" applyBorder="1" applyAlignment="1">
      <alignment horizontal="center" vertical="center"/>
    </xf>
    <xf numFmtId="0" fontId="0" fillId="0" borderId="10" xfId="0" applyBorder="1"/>
    <xf numFmtId="0" fontId="12" fillId="0" borderId="11" xfId="0" applyFont="1" applyBorder="1"/>
    <xf numFmtId="0" fontId="0" fillId="0" borderId="10" xfId="0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165" fontId="15" fillId="5" borderId="10" xfId="0" applyNumberFormat="1" applyFont="1" applyFill="1" applyBorder="1" applyAlignment="1">
      <alignment vertical="center"/>
    </xf>
    <xf numFmtId="165" fontId="14" fillId="0" borderId="11" xfId="0" applyNumberFormat="1" applyFont="1" applyBorder="1" applyAlignment="1">
      <alignment vertical="center"/>
    </xf>
    <xf numFmtId="165" fontId="15" fillId="5" borderId="4" xfId="0" applyNumberFormat="1" applyFont="1" applyFill="1" applyBorder="1" applyAlignment="1">
      <alignment vertical="center"/>
    </xf>
    <xf numFmtId="165" fontId="14" fillId="0" borderId="12" xfId="0" applyNumberFormat="1" applyFont="1" applyBorder="1" applyAlignment="1">
      <alignment vertical="center"/>
    </xf>
    <xf numFmtId="165" fontId="14" fillId="0" borderId="13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15" xfId="0" applyBorder="1"/>
    <xf numFmtId="0" fontId="0" fillId="0" borderId="15" xfId="0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11" fillId="5" borderId="0" xfId="0" applyNumberFormat="1" applyFont="1" applyFill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2" fontId="16" fillId="0" borderId="0" xfId="4" applyNumberFormat="1" applyFont="1" applyAlignment="1">
      <alignment horizontal="left" vertical="center"/>
    </xf>
    <xf numFmtId="2" fontId="17" fillId="0" borderId="0" xfId="0" applyNumberFormat="1" applyFont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" fontId="0" fillId="0" borderId="3" xfId="0" applyNumberFormat="1" applyBorder="1" applyAlignment="1">
      <alignment horizontal="center" vertical="center"/>
    </xf>
    <xf numFmtId="44" fontId="0" fillId="0" borderId="0" xfId="4" applyFont="1" applyAlignment="1">
      <alignment horizontal="left"/>
    </xf>
    <xf numFmtId="165" fontId="8" fillId="0" borderId="1" xfId="0" applyNumberFormat="1" applyFont="1" applyBorder="1" applyAlignment="1">
      <alignment horizontal="center" vertical="center"/>
    </xf>
    <xf numFmtId="165" fontId="8" fillId="0" borderId="0" xfId="0" applyNumberFormat="1" applyFont="1"/>
    <xf numFmtId="0" fontId="8" fillId="4" borderId="0" xfId="0" applyFont="1" applyFill="1" applyAlignment="1">
      <alignment horizontal="center"/>
    </xf>
    <xf numFmtId="44" fontId="3" fillId="0" borderId="0" xfId="0" applyNumberFormat="1" applyFont="1"/>
    <xf numFmtId="0" fontId="3" fillId="4" borderId="0" xfId="0" applyFont="1" applyFill="1"/>
    <xf numFmtId="44" fontId="3" fillId="4" borderId="0" xfId="0" applyNumberFormat="1" applyFont="1" applyFill="1"/>
    <xf numFmtId="2" fontId="6" fillId="4" borderId="1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5" fontId="3" fillId="2" borderId="0" xfId="0" applyNumberFormat="1" applyFont="1" applyFill="1" applyAlignment="1">
      <alignment vertical="center"/>
    </xf>
    <xf numFmtId="165" fontId="0" fillId="0" borderId="16" xfId="0" applyNumberFormat="1" applyBorder="1" applyAlignment="1">
      <alignment vertical="center"/>
    </xf>
    <xf numFmtId="165" fontId="0" fillId="0" borderId="17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/>
    <xf numFmtId="1" fontId="0" fillId="0" borderId="20" xfId="0" applyNumberFormat="1" applyBorder="1" applyAlignment="1">
      <alignment horizontal="center" vertical="center"/>
    </xf>
    <xf numFmtId="170" fontId="0" fillId="0" borderId="0" xfId="4" applyNumberFormat="1" applyFont="1" applyAlignment="1">
      <alignment vertical="center"/>
    </xf>
    <xf numFmtId="165" fontId="0" fillId="4" borderId="0" xfId="0" applyNumberForma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6" borderId="6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1" fontId="0" fillId="6" borderId="0" xfId="0" applyNumberForma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/>
  </cellXfs>
  <cellStyles count="11">
    <cellStyle name="Moeda" xfId="4" builtinId="4"/>
    <cellStyle name="Moeda 2" xfId="6" xr:uid="{2A0D1C38-722A-4A8B-9261-79EFCF840D3E}"/>
    <cellStyle name="Moeda 3" xfId="8" xr:uid="{4406ACE4-9E2B-4C87-83F8-BE65B9071F03}"/>
    <cellStyle name="Moeda 4" xfId="10" xr:uid="{23C0A72B-173F-4824-8247-89A670C45F3E}"/>
    <cellStyle name="Normal" xfId="0" builtinId="0"/>
    <cellStyle name="Normal 2" xfId="1" xr:uid="{00000000-0005-0000-0000-000002000000}"/>
    <cellStyle name="Normal 3" xfId="7" xr:uid="{B07EAF6F-3D7D-458C-9737-76A0A1DCE799}"/>
    <cellStyle name="Porcentagem" xfId="9" builtinId="5"/>
    <cellStyle name="Porcentagem 2" xfId="2" xr:uid="{00000000-0005-0000-0000-000004000000}"/>
    <cellStyle name="Separador de milhares 2 2" xfId="5" xr:uid="{59DE002D-3469-44C7-AA1A-0CEF352F1E7A}"/>
    <cellStyle name="Vírgula 2" xfId="3" xr:uid="{00000000-0005-0000-0000-000006000000}"/>
  </cellStyles>
  <dxfs count="0"/>
  <tableStyles count="0" defaultTableStyle="TableStyleMedium2" defaultPivotStyle="PivotStyleLight16"/>
  <colors>
    <mruColors>
      <color rgb="FFC0E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16</xdr:row>
      <xdr:rowOff>0</xdr:rowOff>
    </xdr:from>
    <xdr:to>
      <xdr:col>20</xdr:col>
      <xdr:colOff>130629</xdr:colOff>
      <xdr:row>20</xdr:row>
      <xdr:rowOff>15240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E1D8210E-4E0D-456E-970F-50F4D9A04590}"/>
            </a:ext>
          </a:extLst>
        </xdr:cNvPr>
        <xdr:cNvSpPr txBox="1"/>
      </xdr:nvSpPr>
      <xdr:spPr>
        <a:xfrm>
          <a:off x="20704629" y="3450771"/>
          <a:ext cx="4495800" cy="82078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>
              <a:solidFill>
                <a:srgbClr val="FF0000"/>
              </a:solidFill>
            </a:rPr>
            <a:t>ALINHADO COM LARISSA PARA REAJUSTAR</a:t>
          </a:r>
          <a:r>
            <a:rPr lang="pt-BR" sz="1100" baseline="0">
              <a:solidFill>
                <a:srgbClr val="FF0000"/>
              </a:solidFill>
            </a:rPr>
            <a:t> APENAS 12% MESMO AUMENTANDO A ÁREA DO TIJOLO PARA 10M² - MANDAR VALOR GLOBAL</a:t>
          </a:r>
          <a:endParaRPr lang="pt-BR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373380</xdr:colOff>
      <xdr:row>14</xdr:row>
      <xdr:rowOff>22860</xdr:rowOff>
    </xdr:from>
    <xdr:to>
      <xdr:col>20</xdr:col>
      <xdr:colOff>762000</xdr:colOff>
      <xdr:row>18</xdr:row>
      <xdr:rowOff>106680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16DE58AD-5359-46AA-8F33-DD4053757146}"/>
            </a:ext>
          </a:extLst>
        </xdr:cNvPr>
        <xdr:cNvSpPr txBox="1"/>
      </xdr:nvSpPr>
      <xdr:spPr>
        <a:xfrm>
          <a:off x="23492460" y="3101340"/>
          <a:ext cx="2537460" cy="81534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>
              <a:solidFill>
                <a:srgbClr val="FF0000"/>
              </a:solidFill>
            </a:rPr>
            <a:t>VALOR DA PROPOSTA CONFORME</a:t>
          </a:r>
          <a:r>
            <a:rPr lang="pt-BR" sz="1100" baseline="0">
              <a:solidFill>
                <a:srgbClr val="FF0000"/>
              </a:solidFill>
            </a:rPr>
            <a:t> SOLICITAÇÃO DE SR. PAULO = R$ 1.560.000,00</a:t>
          </a:r>
          <a:endParaRPr lang="pt-BR" sz="11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e04002\Meus%20documentos\Documents%20and%20Settings\TRIE01002\Meus%20documentos\F&#225;bio\Clorosoda\Avan&#231;o%20Geral\Mapa%20Resumo\02%20Fevereiro\Resumo%20Geral%2027-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98-rog&#233;rio\c\Meus%20documentos\Promon-Concremat\Planilhas\Planejamento\Plan.%20Sem26\CPC\EAP%20C.Plan%20-%20Padr&#227;o%20Alunorte%20-%20Semana%202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OTERM\DOW\PARADA%20DE%20MANUTEN&#199;&#195;O\PARADA%20GERAL%20-%202020\ADD'ON%20PL%20C\C&#225;lculo%20&#225;rea%20de%20eq.%20Pl-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ie01002\Fabio%20Alarcon\Documents%20and%20Settings\TRIE01002\Meus%20documentos\F&#225;bio\Planejamento\Medi&#231;&#227;o\01%20Janeiro\Documents%20and%20Settings\REGAP\Meus%20documentos\Medi&#231;&#227;o\PLANEJ\PLANEJAMENTO\FINANCEI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ilha%20Evid&#234;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o"/>
      <sheetName val="CurvaSAF"/>
      <sheetName val="Prod"/>
      <sheetName val="CurvaSAF Eq"/>
      <sheetName val="Fatores"/>
      <sheetName val="Fatores (2)"/>
      <sheetName val="Resumo Geral 27-02"/>
      <sheetName val="CurvaSAF_Eq"/>
      <sheetName val="Fatores_(2)"/>
      <sheetName val="Resumo_Geral_27-02"/>
    </sheetNames>
    <sheetDataSet>
      <sheetData sheetId="0">
        <row r="7">
          <cell r="B7" t="str">
            <v>TOTAL</v>
          </cell>
          <cell r="C7">
            <v>8170.8178395315645</v>
          </cell>
          <cell r="D7">
            <v>0.7793370103929409</v>
          </cell>
          <cell r="E7">
            <v>6367.8207475258378</v>
          </cell>
          <cell r="F7">
            <v>4108.7021376235307</v>
          </cell>
          <cell r="G7">
            <v>0.83852526067975797</v>
          </cell>
          <cell r="H7">
            <v>3445.2505310062497</v>
          </cell>
        </row>
        <row r="8">
          <cell r="D8" t="str">
            <v>HOJE:</v>
          </cell>
          <cell r="E8">
            <v>56.125049999999646</v>
          </cell>
          <cell r="H8">
            <v>19.928791499999534</v>
          </cell>
          <cell r="J8">
            <v>131.15002500000173</v>
          </cell>
        </row>
        <row r="10">
          <cell r="B10" t="str">
            <v>PARADA 714</v>
          </cell>
          <cell r="C10" t="str">
            <v>M² EQUIV CONTRATO</v>
          </cell>
          <cell r="D10" t="str">
            <v>% EXECUTADO</v>
          </cell>
          <cell r="E10" t="str">
            <v>M² EQUIV EXECUTADO</v>
          </cell>
          <cell r="F10" t="str">
            <v>M² REAL CONTRATO</v>
          </cell>
          <cell r="G10" t="str">
            <v>% REALIZADO</v>
          </cell>
          <cell r="H10" t="str">
            <v>M² REAL EXECUTADO</v>
          </cell>
          <cell r="I10" t="str">
            <v>PESO</v>
          </cell>
        </row>
        <row r="11">
          <cell r="B11" t="str">
            <v>TUBULAÇÃO</v>
          </cell>
          <cell r="C11">
            <v>121.69358561612594</v>
          </cell>
          <cell r="D11">
            <v>0.86936674736928765</v>
          </cell>
          <cell r="E11">
            <v>105.79635670279734</v>
          </cell>
          <cell r="F11">
            <v>22.988766648604923</v>
          </cell>
          <cell r="G11">
            <v>0.83127989506935296</v>
          </cell>
          <cell r="H11">
            <v>19.11009952742614</v>
          </cell>
          <cell r="I11">
            <v>5.5477665601769359E-2</v>
          </cell>
        </row>
        <row r="12">
          <cell r="B12" t="str">
            <v>EQUIPAMENTO</v>
          </cell>
          <cell r="C12">
            <v>738.79</v>
          </cell>
          <cell r="D12">
            <v>0.65493713530890607</v>
          </cell>
          <cell r="E12">
            <v>483.86100619486672</v>
          </cell>
          <cell r="F12">
            <v>391.39</v>
          </cell>
          <cell r="G12">
            <v>0.66649549043153888</v>
          </cell>
          <cell r="H12">
            <v>260.85966999999999</v>
          </cell>
          <cell r="I12">
            <v>0.94452233439823052</v>
          </cell>
        </row>
        <row r="13">
          <cell r="B13" t="str">
            <v>TOTAL</v>
          </cell>
          <cell r="C13">
            <v>860.48358561612588</v>
          </cell>
          <cell r="D13">
            <v>0.68526276707004918</v>
          </cell>
          <cell r="E13">
            <v>589.65736289766403</v>
          </cell>
          <cell r="F13">
            <v>414.37876664860494</v>
          </cell>
          <cell r="G13">
            <v>0.67563734452842217</v>
          </cell>
          <cell r="H13">
            <v>279.96976952742614</v>
          </cell>
        </row>
        <row r="14">
          <cell r="D14" t="str">
            <v>HOJE:</v>
          </cell>
          <cell r="E14">
            <v>0</v>
          </cell>
          <cell r="H14">
            <v>0</v>
          </cell>
          <cell r="J14">
            <v>0</v>
          </cell>
        </row>
        <row r="16">
          <cell r="B16" t="str">
            <v>GERAL</v>
          </cell>
          <cell r="C16" t="str">
            <v>M² EQUIV CONTRATO</v>
          </cell>
          <cell r="D16" t="str">
            <v>% EXECUTADO</v>
          </cell>
          <cell r="E16" t="str">
            <v>M² EQUIV EXECUTADO</v>
          </cell>
          <cell r="F16" t="str">
            <v>M² REAL CONTRATO</v>
          </cell>
          <cell r="G16" t="str">
            <v>% REALIZADO</v>
          </cell>
          <cell r="H16" t="str">
            <v>M² REAL EXECUTADO</v>
          </cell>
          <cell r="I16" t="str">
            <v>PESO</v>
          </cell>
        </row>
        <row r="17">
          <cell r="B17" t="str">
            <v>TUBULAÇÃO</v>
          </cell>
          <cell r="C17">
            <v>5579.1544251476907</v>
          </cell>
          <cell r="D17">
            <v>0.72953353753438888</v>
          </cell>
          <cell r="E17">
            <v>4070.1802642286348</v>
          </cell>
          <cell r="F17">
            <v>2373.4309042721366</v>
          </cell>
          <cell r="G17">
            <v>0.78534450157305102</v>
          </cell>
          <cell r="H17">
            <v>1863.960910533677</v>
          </cell>
          <cell r="I17">
            <v>0.52473766322207194</v>
          </cell>
        </row>
        <row r="18">
          <cell r="B18" t="str">
            <v>EQUIPAMENTO</v>
          </cell>
          <cell r="C18">
            <v>3452.1470000000004</v>
          </cell>
          <cell r="D18">
            <v>0.83637743299890377</v>
          </cell>
          <cell r="E18">
            <v>2887.2978461948669</v>
          </cell>
          <cell r="F18">
            <v>2149.6499999999992</v>
          </cell>
          <cell r="G18">
            <v>0.86584299304537937</v>
          </cell>
          <cell r="H18">
            <v>1861.259389999999</v>
          </cell>
          <cell r="I18">
            <v>0.47526233677792806</v>
          </cell>
        </row>
        <row r="19">
          <cell r="B19" t="str">
            <v>TOTAL</v>
          </cell>
          <cell r="C19">
            <v>9031.3014251476907</v>
          </cell>
          <cell r="D19">
            <v>0.7703738124663162</v>
          </cell>
          <cell r="E19">
            <v>6957.4781104235017</v>
          </cell>
          <cell r="F19">
            <v>4523.0809042721357</v>
          </cell>
          <cell r="G19">
            <v>0.82360240273728791</v>
          </cell>
          <cell r="H19">
            <v>3725.220300533676</v>
          </cell>
        </row>
        <row r="20">
          <cell r="D20" t="str">
            <v>HOJE:</v>
          </cell>
          <cell r="E20">
            <v>56.125049999999646</v>
          </cell>
          <cell r="H20">
            <v>19.928791499999534</v>
          </cell>
        </row>
        <row r="21">
          <cell r="B21" t="str">
            <v>Avanço Financeiro de Hoje:</v>
          </cell>
          <cell r="C21">
            <v>10049.998531499878</v>
          </cell>
          <cell r="H21" t="str">
            <v>Efetivo:</v>
          </cell>
          <cell r="I21">
            <v>12</v>
          </cell>
          <cell r="J21" t="str">
            <v>H.E</v>
          </cell>
          <cell r="K21" t="str">
            <v>Paralizações</v>
          </cell>
          <cell r="L21" t="str">
            <v>HH Total</v>
          </cell>
        </row>
        <row r="22">
          <cell r="H22" t="str">
            <v>Prod. (HH / m2):</v>
          </cell>
          <cell r="I22">
            <v>5.2988662157463224</v>
          </cell>
          <cell r="L22">
            <v>105.60000000000001</v>
          </cell>
        </row>
        <row r="23">
          <cell r="B23" t="str">
            <v>AVANÇO FINANCEIRO</v>
          </cell>
          <cell r="C23" t="str">
            <v xml:space="preserve">SODA </v>
          </cell>
          <cell r="D23" t="str">
            <v>CLORO</v>
          </cell>
          <cell r="E23" t="str">
            <v>DCE</v>
          </cell>
          <cell r="F23" t="str">
            <v>PARADAS</v>
          </cell>
          <cell r="G23" t="str">
            <v>TOTAL</v>
          </cell>
        </row>
        <row r="24">
          <cell r="B24" t="str">
            <v>POSSÍVEL</v>
          </cell>
          <cell r="C24">
            <v>933221.08001961047</v>
          </cell>
          <cell r="D24">
            <v>303529.01</v>
          </cell>
          <cell r="E24">
            <v>165576.41400000002</v>
          </cell>
          <cell r="F24">
            <v>141845.74559238966</v>
          </cell>
          <cell r="G24">
            <v>1544172.2496120003</v>
          </cell>
        </row>
        <row r="25">
          <cell r="B25" t="str">
            <v>PREVISTO</v>
          </cell>
          <cell r="C25">
            <v>670813.22</v>
          </cell>
          <cell r="D25">
            <v>296961.63</v>
          </cell>
          <cell r="E25">
            <v>131081.35</v>
          </cell>
          <cell r="F25">
            <v>68000</v>
          </cell>
          <cell r="G25">
            <v>1166856.2</v>
          </cell>
          <cell r="H25" t="str">
            <v xml:space="preserve"> R$ na semana</v>
          </cell>
          <cell r="I25" t="str">
            <v>R$ no mês</v>
          </cell>
        </row>
        <row r="26">
          <cell r="B26" t="str">
            <v>REALIZADO</v>
          </cell>
          <cell r="C26">
            <v>805562.71583080105</v>
          </cell>
          <cell r="D26">
            <v>154433.82444999999</v>
          </cell>
          <cell r="E26">
            <v>109650.97378499998</v>
          </cell>
          <cell r="F26">
            <v>114132.1906245649</v>
          </cell>
          <cell r="G26">
            <v>1183779.7046903658</v>
          </cell>
          <cell r="H26">
            <v>22093.990936300019</v>
          </cell>
          <cell r="I26">
            <v>108261.48794036568</v>
          </cell>
        </row>
        <row r="27">
          <cell r="B27" t="str">
            <v>FALTANTE</v>
          </cell>
          <cell r="C27">
            <v>-134749.49583080108</v>
          </cell>
          <cell r="D27">
            <v>142527.80555000002</v>
          </cell>
          <cell r="E27">
            <v>21430.376215000026</v>
          </cell>
          <cell r="F27">
            <v>-46132.190624564901</v>
          </cell>
          <cell r="G27">
            <v>-16923.504690365939</v>
          </cell>
        </row>
        <row r="28">
          <cell r="B28" t="str">
            <v>REALIZADO (%)</v>
          </cell>
          <cell r="C28">
            <v>1.2008748364124384</v>
          </cell>
          <cell r="D28">
            <v>0.52004639269389785</v>
          </cell>
          <cell r="E28">
            <v>0.83651086737358116</v>
          </cell>
          <cell r="F28">
            <v>1.6784145680083074</v>
          </cell>
          <cell r="G28">
            <v>1.0145035049651927</v>
          </cell>
        </row>
        <row r="67">
          <cell r="C67" t="str">
            <v xml:space="preserve">SODA </v>
          </cell>
          <cell r="D67" t="str">
            <v>CLORO</v>
          </cell>
          <cell r="E67" t="str">
            <v>DCE</v>
          </cell>
          <cell r="F67" t="str">
            <v>PARADA</v>
          </cell>
        </row>
        <row r="68">
          <cell r="B68" t="str">
            <v>Levantamento</v>
          </cell>
          <cell r="C68">
            <v>933221.08001961047</v>
          </cell>
          <cell r="D68">
            <v>303529.01</v>
          </cell>
          <cell r="E68">
            <v>165576.41400000002</v>
          </cell>
          <cell r="F68">
            <v>141845.74559238966</v>
          </cell>
        </row>
        <row r="70">
          <cell r="C70" t="str">
            <v xml:space="preserve">SODA </v>
          </cell>
          <cell r="D70" t="str">
            <v>CLORO</v>
          </cell>
          <cell r="E70" t="str">
            <v>DCE</v>
          </cell>
          <cell r="F70" t="str">
            <v>PARADA</v>
          </cell>
        </row>
        <row r="71">
          <cell r="B71" t="str">
            <v>Realizado</v>
          </cell>
          <cell r="C71">
            <v>805562.71583080105</v>
          </cell>
          <cell r="D71">
            <v>154433.82444999999</v>
          </cell>
          <cell r="E71">
            <v>109650.97378499998</v>
          </cell>
          <cell r="F71">
            <v>114132.1906245649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Sem26"/>
      <sheetName val="Capa Plan.Sem26"/>
      <sheetName val="CronoEquip"/>
      <sheetName val="CronoMOI"/>
      <sheetName val="CronoMOD"/>
      <sheetName val="Rel.Desvios"/>
      <sheetName val="Prog.Semanal"/>
      <sheetName val="CurvaSAF"/>
      <sheetName val="Manuscrito"/>
      <sheetName val="Cronoliberacao"/>
      <sheetName val="Avanço Físico Sem26"/>
      <sheetName val="PFAB"/>
      <sheetName val="FERR"/>
      <sheetName val="ISOL"/>
      <sheetName val="REV"/>
      <sheetName val="ACAB"/>
      <sheetName val="Dados"/>
      <sheetName val="TABELAS"/>
      <sheetName val="FONTE"/>
      <sheetName val="Apoio_Criterios"/>
      <sheetName val="Responsáv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C1" t="str">
            <v>RELATÓRIO DE DESVIOS / PENDÊNCIAS</v>
          </cell>
        </row>
        <row r="4">
          <cell r="C4" t="str">
            <v>PROJETO DE EXPANSÃO ALUNORTE</v>
          </cell>
        </row>
        <row r="6">
          <cell r="I6" t="str">
            <v>O.S.   N°</v>
          </cell>
          <cell r="J6" t="str">
            <v>506.003/02</v>
          </cell>
        </row>
        <row r="7">
          <cell r="C7" t="str">
            <v>SEMANA 26</v>
          </cell>
          <cell r="I7" t="str">
            <v>Contrato Nº</v>
          </cell>
          <cell r="J7" t="str">
            <v>CTC-EX-031/02</v>
          </cell>
        </row>
        <row r="8">
          <cell r="A8" t="str">
            <v xml:space="preserve"> Obra:</v>
          </cell>
          <cell r="B8" t="str">
            <v>Alunorte - PCK 022</v>
          </cell>
          <cell r="I8" t="str">
            <v>Data</v>
          </cell>
          <cell r="J8">
            <v>37438</v>
          </cell>
        </row>
        <row r="9">
          <cell r="A9" t="str">
            <v xml:space="preserve"> Local:</v>
          </cell>
          <cell r="B9" t="str">
            <v>Barcarena - PA</v>
          </cell>
          <cell r="I9" t="str">
            <v>Rev.</v>
          </cell>
          <cell r="J9">
            <v>0</v>
          </cell>
        </row>
        <row r="10">
          <cell r="A10" t="str">
            <v>ITEM</v>
          </cell>
          <cell r="B10" t="str">
            <v>ATIVIDADE</v>
          </cell>
          <cell r="D10" t="str">
            <v>TAG</v>
          </cell>
          <cell r="E10" t="str">
            <v>ÁREA</v>
          </cell>
          <cell r="F10" t="str">
            <v>% DESVIO</v>
          </cell>
          <cell r="G10" t="str">
            <v>PACOTE</v>
          </cell>
          <cell r="H10" t="str">
            <v>COMENTÁRIOS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C1" t="str">
            <v>EAP - ESTRUTURA ANALÍTICA DE PROJETO</v>
          </cell>
        </row>
        <row r="4">
          <cell r="C4" t="str">
            <v>Obra: Expansão da Alunorte - PCK 022</v>
          </cell>
        </row>
        <row r="5">
          <cell r="P5" t="str">
            <v>O.S. N°</v>
          </cell>
          <cell r="R5" t="str">
            <v>506.003/02</v>
          </cell>
        </row>
        <row r="6">
          <cell r="C6" t="str">
            <v>Ref.: Serviços de Montagem de Isolamento Térmico</v>
          </cell>
          <cell r="P6" t="str">
            <v>Contrato Nº</v>
          </cell>
          <cell r="R6" t="str">
            <v>CTC-EX-031/02</v>
          </cell>
        </row>
        <row r="7">
          <cell r="P7" t="str">
            <v>Data:</v>
          </cell>
          <cell r="R7">
            <v>37438</v>
          </cell>
        </row>
        <row r="8">
          <cell r="A8" t="str">
            <v>Obra:</v>
          </cell>
          <cell r="B8" t="str">
            <v>Alunorte PCK 022</v>
          </cell>
          <cell r="C8" t="str">
            <v>Referência Metro Quadrado (m²)</v>
          </cell>
          <cell r="P8" t="str">
            <v>Rev.</v>
          </cell>
          <cell r="R8">
            <v>0</v>
          </cell>
        </row>
        <row r="9">
          <cell r="A9" t="str">
            <v>Local:</v>
          </cell>
          <cell r="B9" t="str">
            <v>Barcarena - PA</v>
          </cell>
          <cell r="P9" t="str">
            <v>Planejamento:</v>
          </cell>
          <cell r="R9" t="str">
            <v>Semana 26</v>
          </cell>
        </row>
        <row r="10">
          <cell r="A10" t="str">
            <v>Descrição</v>
          </cell>
          <cell r="B10" t="str">
            <v>Item</v>
          </cell>
          <cell r="C10" t="str">
            <v>Atividades</v>
          </cell>
          <cell r="D10" t="str">
            <v>Área (m²)</v>
          </cell>
          <cell r="E10" t="str">
            <v>Peso EAP (%)</v>
          </cell>
          <cell r="F10" t="str">
            <v>Nível 1</v>
          </cell>
          <cell r="G10" t="str">
            <v>Nível 2</v>
          </cell>
          <cell r="H10" t="str">
            <v>Nível 3</v>
          </cell>
          <cell r="I10" t="str">
            <v>Nível 4</v>
          </cell>
          <cell r="J10" t="str">
            <v xml:space="preserve">Acum. da Semana Anterior </v>
          </cell>
          <cell r="M10" t="str">
            <v xml:space="preserve">Realizado na Semana                   </v>
          </cell>
          <cell r="P10" t="str">
            <v xml:space="preserve">Acum. até a Semana                   </v>
          </cell>
          <cell r="U10" t="str">
            <v xml:space="preserve">                     </v>
          </cell>
        </row>
        <row r="11">
          <cell r="F11" t="str">
            <v>geral (%)</v>
          </cell>
          <cell r="G11" t="str">
            <v>área (%)</v>
          </cell>
          <cell r="H11" t="str">
            <v>sub-área (%)</v>
          </cell>
          <cell r="I11" t="str">
            <v>atividade (%)</v>
          </cell>
          <cell r="J11" t="str">
            <v>Item</v>
          </cell>
          <cell r="K11" t="str">
            <v>EAP</v>
          </cell>
          <cell r="L11" t="str">
            <v>M²</v>
          </cell>
          <cell r="M11" t="str">
            <v>Item</v>
          </cell>
          <cell r="N11" t="str">
            <v>EAP</v>
          </cell>
          <cell r="O11" t="str">
            <v>M²</v>
          </cell>
          <cell r="P11" t="str">
            <v>Item</v>
          </cell>
          <cell r="Q11" t="str">
            <v>EAP</v>
          </cell>
          <cell r="R11" t="str">
            <v>M²</v>
          </cell>
        </row>
      </sheetData>
      <sheetData sheetId="11" refreshError="1">
        <row r="1">
          <cell r="C1" t="str">
            <v>ACOMPANHAMENTO DO AVANÇO FÍSICO DA OBRA</v>
          </cell>
        </row>
        <row r="4">
          <cell r="C4" t="str">
            <v>Obra: Expansão da Alunorte - PCK 022</v>
          </cell>
        </row>
        <row r="7">
          <cell r="C7" t="str">
            <v>Ref.: Serviços de Montagem de Isolamento Térmico</v>
          </cell>
        </row>
        <row r="9">
          <cell r="A9" t="str">
            <v>Obra:</v>
          </cell>
          <cell r="B9" t="str">
            <v>Alunorte - PCK 022</v>
          </cell>
        </row>
        <row r="10">
          <cell r="A10" t="str">
            <v>Local:</v>
          </cell>
          <cell r="B10" t="str">
            <v>Barcarena - PA</v>
          </cell>
        </row>
        <row r="11">
          <cell r="B11" t="str">
            <v>PRÉ-FABRICAÇÃO</v>
          </cell>
          <cell r="C11" t="str">
            <v>% AVANÇO FÍSICO</v>
          </cell>
        </row>
        <row r="12">
          <cell r="B12" t="str">
            <v>EQUIPAMENTO</v>
          </cell>
          <cell r="C12">
            <v>5</v>
          </cell>
          <cell r="D12">
            <v>10</v>
          </cell>
          <cell r="E12">
            <v>15</v>
          </cell>
          <cell r="F12">
            <v>20</v>
          </cell>
          <cell r="G12">
            <v>25</v>
          </cell>
          <cell r="H12">
            <v>30</v>
          </cell>
          <cell r="I12">
            <v>35</v>
          </cell>
          <cell r="J12">
            <v>40</v>
          </cell>
          <cell r="K12">
            <v>45</v>
          </cell>
          <cell r="L12">
            <v>50</v>
          </cell>
          <cell r="M12">
            <v>55</v>
          </cell>
          <cell r="N12">
            <v>60</v>
          </cell>
          <cell r="O12">
            <v>65</v>
          </cell>
          <cell r="P12">
            <v>70</v>
          </cell>
          <cell r="Q12">
            <v>75</v>
          </cell>
          <cell r="R12">
            <v>80</v>
          </cell>
          <cell r="S12">
            <v>85</v>
          </cell>
          <cell r="T12">
            <v>90</v>
          </cell>
          <cell r="U12">
            <v>95</v>
          </cell>
          <cell r="V12">
            <v>100</v>
          </cell>
        </row>
      </sheetData>
      <sheetData sheetId="12" refreshError="1">
        <row r="1">
          <cell r="C1" t="str">
            <v>ACOMPANHAMENTO DO AVANÇO FÍSICO DA OBRA</v>
          </cell>
        </row>
        <row r="4">
          <cell r="C4" t="str">
            <v>Obra: Expansão da Alunorte - PCK 022</v>
          </cell>
        </row>
        <row r="7">
          <cell r="C7" t="str">
            <v>Ref.: Serviços de Montagem de Isolamento Térmico</v>
          </cell>
        </row>
        <row r="9">
          <cell r="A9" t="str">
            <v>Obra:</v>
          </cell>
          <cell r="B9" t="str">
            <v>Alunorte - PCK 022</v>
          </cell>
        </row>
        <row r="10">
          <cell r="A10" t="str">
            <v>Local:</v>
          </cell>
          <cell r="B10" t="str">
            <v>Barcarena - PA</v>
          </cell>
        </row>
        <row r="11">
          <cell r="B11" t="str">
            <v>FERRAGENS</v>
          </cell>
          <cell r="C11" t="str">
            <v>% AVANÇO FÍSICO</v>
          </cell>
        </row>
        <row r="12">
          <cell r="B12" t="str">
            <v>EQUIPAMENTO</v>
          </cell>
          <cell r="C12">
            <v>5</v>
          </cell>
          <cell r="D12">
            <v>10</v>
          </cell>
          <cell r="E12">
            <v>15</v>
          </cell>
          <cell r="F12">
            <v>20</v>
          </cell>
          <cell r="G12">
            <v>25</v>
          </cell>
          <cell r="H12">
            <v>30</v>
          </cell>
          <cell r="I12">
            <v>35</v>
          </cell>
          <cell r="J12">
            <v>40</v>
          </cell>
          <cell r="K12">
            <v>45</v>
          </cell>
          <cell r="L12">
            <v>50</v>
          </cell>
          <cell r="M12">
            <v>55</v>
          </cell>
          <cell r="N12">
            <v>60</v>
          </cell>
          <cell r="O12">
            <v>65</v>
          </cell>
          <cell r="P12">
            <v>70</v>
          </cell>
          <cell r="Q12">
            <v>75</v>
          </cell>
          <cell r="R12">
            <v>80</v>
          </cell>
          <cell r="S12">
            <v>85</v>
          </cell>
          <cell r="T12">
            <v>90</v>
          </cell>
          <cell r="U12">
            <v>95</v>
          </cell>
          <cell r="V12">
            <v>100</v>
          </cell>
        </row>
      </sheetData>
      <sheetData sheetId="13" refreshError="1">
        <row r="1">
          <cell r="C1" t="str">
            <v>ACOMPANHAMENTO DO AVANÇO FÍSICO DA OBRA</v>
          </cell>
        </row>
        <row r="4">
          <cell r="C4" t="str">
            <v>Obra: Expansão da Alunorte - PCK 022</v>
          </cell>
        </row>
        <row r="7">
          <cell r="C7" t="str">
            <v>Ref.: Serviços de Montagem de Isolamento Térmico</v>
          </cell>
        </row>
        <row r="9">
          <cell r="A9" t="str">
            <v>Obra:</v>
          </cell>
          <cell r="B9" t="str">
            <v>Alunorte - PCK 022</v>
          </cell>
        </row>
        <row r="10">
          <cell r="A10" t="str">
            <v>Local:</v>
          </cell>
          <cell r="B10" t="str">
            <v>Barcarena - PA</v>
          </cell>
        </row>
        <row r="11">
          <cell r="B11" t="str">
            <v>ISOLAMENTO</v>
          </cell>
          <cell r="C11" t="str">
            <v>% AVANÇO FÍSICO</v>
          </cell>
        </row>
        <row r="12">
          <cell r="B12" t="str">
            <v>EQUIPAMENTO</v>
          </cell>
          <cell r="C12">
            <v>5</v>
          </cell>
          <cell r="D12">
            <v>10</v>
          </cell>
          <cell r="E12">
            <v>15</v>
          </cell>
          <cell r="F12">
            <v>20</v>
          </cell>
          <cell r="G12">
            <v>25</v>
          </cell>
          <cell r="H12">
            <v>30</v>
          </cell>
          <cell r="I12">
            <v>35</v>
          </cell>
          <cell r="J12">
            <v>40</v>
          </cell>
          <cell r="K12">
            <v>45</v>
          </cell>
          <cell r="L12">
            <v>50</v>
          </cell>
          <cell r="M12">
            <v>55</v>
          </cell>
          <cell r="N12">
            <v>60</v>
          </cell>
          <cell r="O12">
            <v>65</v>
          </cell>
          <cell r="P12">
            <v>70</v>
          </cell>
          <cell r="Q12">
            <v>75</v>
          </cell>
          <cell r="R12">
            <v>80</v>
          </cell>
          <cell r="S12">
            <v>85</v>
          </cell>
          <cell r="T12">
            <v>90</v>
          </cell>
          <cell r="U12">
            <v>95</v>
          </cell>
          <cell r="V12">
            <v>100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A PID"/>
      <sheetName val="CD-315C"/>
      <sheetName val="CD-402"/>
      <sheetName val="CE-202"/>
      <sheetName val="CE-300"/>
      <sheetName val="CE-351"/>
      <sheetName val="CE-402"/>
      <sheetName val="CD-217 "/>
      <sheetName val="CD-265"/>
      <sheetName val="CEV-404 "/>
      <sheetName val="CEV-401"/>
      <sheetName val="CD-303 "/>
      <sheetName val="CVL-401A"/>
    </sheetNames>
    <sheetDataSet>
      <sheetData sheetId="0" refreshError="1">
        <row r="4">
          <cell r="A4">
            <v>0</v>
          </cell>
          <cell r="B4">
            <v>0</v>
          </cell>
        </row>
        <row r="5">
          <cell r="A5" t="str">
            <v>1/2 X 25</v>
          </cell>
          <cell r="B5">
            <v>0.26</v>
          </cell>
        </row>
        <row r="6">
          <cell r="A6" t="str">
            <v>1/2 X 38</v>
          </cell>
          <cell r="B6">
            <v>0.33</v>
          </cell>
        </row>
        <row r="7">
          <cell r="A7" t="str">
            <v>1/2 X 50</v>
          </cell>
          <cell r="B7">
            <v>0.41</v>
          </cell>
        </row>
        <row r="8">
          <cell r="A8" t="str">
            <v>1/2 X 63</v>
          </cell>
          <cell r="B8">
            <v>0.49</v>
          </cell>
        </row>
        <row r="9">
          <cell r="A9" t="str">
            <v>1/2 X 75</v>
          </cell>
          <cell r="B9">
            <v>0.56999999999999995</v>
          </cell>
        </row>
        <row r="10">
          <cell r="A10" t="str">
            <v>1/2 X 83</v>
          </cell>
          <cell r="B10">
            <v>0.65</v>
          </cell>
        </row>
        <row r="11">
          <cell r="A11" t="str">
            <v>1/2 X 100</v>
          </cell>
          <cell r="B11">
            <v>0.73</v>
          </cell>
        </row>
        <row r="12">
          <cell r="A12" t="str">
            <v>1/2 X 115</v>
          </cell>
          <cell r="B12">
            <v>0.81</v>
          </cell>
        </row>
        <row r="13">
          <cell r="A13" t="str">
            <v>1/2 X 125</v>
          </cell>
          <cell r="B13">
            <v>0.88</v>
          </cell>
        </row>
        <row r="14">
          <cell r="A14" t="str">
            <v>3/4 X 25</v>
          </cell>
          <cell r="B14">
            <v>0.27</v>
          </cell>
        </row>
        <row r="15">
          <cell r="A15" t="str">
            <v>3/4 X 38</v>
          </cell>
          <cell r="B15">
            <v>0.35</v>
          </cell>
        </row>
        <row r="16">
          <cell r="A16" t="str">
            <v>3/4 X 50</v>
          </cell>
          <cell r="B16">
            <v>0.43</v>
          </cell>
        </row>
        <row r="17">
          <cell r="A17" t="str">
            <v>3/4 X 63</v>
          </cell>
          <cell r="B17">
            <v>0.51</v>
          </cell>
        </row>
        <row r="18">
          <cell r="A18" t="str">
            <v>3/4 X 75</v>
          </cell>
          <cell r="B18">
            <v>0.59</v>
          </cell>
        </row>
        <row r="19">
          <cell r="A19" t="str">
            <v>3/4 X 83</v>
          </cell>
          <cell r="B19">
            <v>0.66</v>
          </cell>
        </row>
        <row r="20">
          <cell r="A20" t="str">
            <v>3/4 X 100</v>
          </cell>
          <cell r="B20">
            <v>0.74</v>
          </cell>
        </row>
        <row r="21">
          <cell r="A21" t="str">
            <v>3/4 X 115</v>
          </cell>
          <cell r="B21">
            <v>0.82</v>
          </cell>
        </row>
        <row r="22">
          <cell r="A22" t="str">
            <v>3/4 X 125</v>
          </cell>
          <cell r="B22">
            <v>0.9</v>
          </cell>
        </row>
        <row r="23">
          <cell r="A23" t="str">
            <v>1 X 25</v>
          </cell>
          <cell r="B23">
            <v>0.28999999999999998</v>
          </cell>
        </row>
        <row r="24">
          <cell r="A24" t="str">
            <v>1 X 38</v>
          </cell>
          <cell r="B24">
            <v>0.37</v>
          </cell>
        </row>
        <row r="25">
          <cell r="A25" t="str">
            <v>1 X 50</v>
          </cell>
          <cell r="B25">
            <v>0.45</v>
          </cell>
        </row>
        <row r="26">
          <cell r="A26" t="str">
            <v>1 X 63</v>
          </cell>
          <cell r="B26">
            <v>0.53</v>
          </cell>
        </row>
        <row r="27">
          <cell r="A27" t="str">
            <v>1 X 75</v>
          </cell>
          <cell r="B27">
            <v>0.61</v>
          </cell>
        </row>
        <row r="28">
          <cell r="A28" t="str">
            <v>1 X 83</v>
          </cell>
          <cell r="B28">
            <v>0.69</v>
          </cell>
        </row>
        <row r="29">
          <cell r="A29" t="str">
            <v>1 X 100</v>
          </cell>
          <cell r="B29">
            <v>0.76</v>
          </cell>
        </row>
        <row r="30">
          <cell r="A30" t="str">
            <v>1 X 115</v>
          </cell>
          <cell r="B30">
            <v>0.84</v>
          </cell>
        </row>
        <row r="31">
          <cell r="A31" t="str">
            <v>1 X 125</v>
          </cell>
          <cell r="B31">
            <v>0.92</v>
          </cell>
        </row>
        <row r="32">
          <cell r="A32" t="str">
            <v>1 1/2 X 25</v>
          </cell>
          <cell r="B32">
            <v>0.34</v>
          </cell>
        </row>
        <row r="33">
          <cell r="A33" t="str">
            <v>1 1/2 X 38</v>
          </cell>
          <cell r="B33">
            <v>0.42</v>
          </cell>
        </row>
        <row r="34">
          <cell r="A34" t="str">
            <v>1 1/2 X 50</v>
          </cell>
          <cell r="B34">
            <v>0.5</v>
          </cell>
        </row>
        <row r="35">
          <cell r="A35" t="str">
            <v>1 1/2 X 63</v>
          </cell>
          <cell r="B35">
            <v>0.57999999999999996</v>
          </cell>
        </row>
        <row r="36">
          <cell r="A36" t="str">
            <v>1 1/2 X 75</v>
          </cell>
          <cell r="B36">
            <v>0.65</v>
          </cell>
        </row>
        <row r="37">
          <cell r="A37" t="str">
            <v>1 1/2 X 83</v>
          </cell>
          <cell r="B37">
            <v>0.73</v>
          </cell>
        </row>
        <row r="38">
          <cell r="A38" t="str">
            <v>1 1/2 X 100</v>
          </cell>
          <cell r="B38">
            <v>0.81</v>
          </cell>
        </row>
        <row r="39">
          <cell r="A39" t="str">
            <v>1 1/2 X 115</v>
          </cell>
          <cell r="B39">
            <v>0.89</v>
          </cell>
        </row>
        <row r="40">
          <cell r="A40" t="str">
            <v>1 1/2X 125</v>
          </cell>
          <cell r="B40">
            <v>0.97</v>
          </cell>
        </row>
        <row r="41">
          <cell r="A41" t="str">
            <v>2 X 25</v>
          </cell>
          <cell r="B41">
            <v>0.38</v>
          </cell>
        </row>
        <row r="42">
          <cell r="A42" t="str">
            <v>2 X 38</v>
          </cell>
          <cell r="B42">
            <v>0.46</v>
          </cell>
        </row>
        <row r="43">
          <cell r="A43" t="str">
            <v>2 X 50</v>
          </cell>
          <cell r="B43">
            <v>0.54</v>
          </cell>
        </row>
        <row r="44">
          <cell r="A44" t="str">
            <v>2 X 63</v>
          </cell>
          <cell r="B44">
            <v>0.61</v>
          </cell>
        </row>
        <row r="45">
          <cell r="A45" t="str">
            <v>2 X 75</v>
          </cell>
          <cell r="B45">
            <v>0.69</v>
          </cell>
        </row>
        <row r="46">
          <cell r="A46" t="str">
            <v>2 X 83</v>
          </cell>
          <cell r="B46">
            <v>0.77</v>
          </cell>
        </row>
        <row r="47">
          <cell r="A47" t="str">
            <v>2 X 100</v>
          </cell>
          <cell r="B47">
            <v>0.85</v>
          </cell>
        </row>
        <row r="48">
          <cell r="A48" t="str">
            <v>2 X 115</v>
          </cell>
          <cell r="B48">
            <v>0.93</v>
          </cell>
        </row>
        <row r="49">
          <cell r="A49" t="str">
            <v>2X 125</v>
          </cell>
          <cell r="B49">
            <v>1.01</v>
          </cell>
        </row>
        <row r="50">
          <cell r="A50" t="str">
            <v>2 1/2 X 25</v>
          </cell>
          <cell r="B50">
            <v>0.42</v>
          </cell>
        </row>
        <row r="51">
          <cell r="A51" t="str">
            <v>2 1/2 X 38</v>
          </cell>
          <cell r="B51">
            <v>0.5</v>
          </cell>
        </row>
        <row r="52">
          <cell r="A52" t="str">
            <v>2 1/2 X 50</v>
          </cell>
          <cell r="B52">
            <v>0.56999999999999995</v>
          </cell>
        </row>
        <row r="53">
          <cell r="A53" t="str">
            <v>2 1/2 X 63</v>
          </cell>
          <cell r="B53">
            <v>0.65</v>
          </cell>
        </row>
        <row r="54">
          <cell r="A54" t="str">
            <v>2 1/2 X 75</v>
          </cell>
          <cell r="B54">
            <v>0.73</v>
          </cell>
        </row>
        <row r="55">
          <cell r="A55" t="str">
            <v>2 1/2 X 83</v>
          </cell>
          <cell r="B55">
            <v>0.81</v>
          </cell>
        </row>
        <row r="56">
          <cell r="A56" t="str">
            <v>2 1/2X 100</v>
          </cell>
          <cell r="B56">
            <v>0.89</v>
          </cell>
        </row>
        <row r="57">
          <cell r="A57" t="str">
            <v>2 1/2 X 115</v>
          </cell>
          <cell r="B57">
            <v>0.97</v>
          </cell>
        </row>
        <row r="58">
          <cell r="A58" t="str">
            <v>2 1/2 X 125</v>
          </cell>
          <cell r="B58">
            <v>1.05</v>
          </cell>
        </row>
        <row r="59">
          <cell r="A59" t="str">
            <v>3 X 25</v>
          </cell>
          <cell r="B59">
            <v>0.47</v>
          </cell>
        </row>
        <row r="60">
          <cell r="A60" t="str">
            <v>3 X 38</v>
          </cell>
          <cell r="B60">
            <v>0.55000000000000004</v>
          </cell>
        </row>
        <row r="61">
          <cell r="A61" t="str">
            <v>3 X 50</v>
          </cell>
          <cell r="B61">
            <v>0.62</v>
          </cell>
        </row>
        <row r="62">
          <cell r="A62" t="str">
            <v>3 X 63</v>
          </cell>
          <cell r="B62">
            <v>0.7</v>
          </cell>
        </row>
        <row r="63">
          <cell r="A63" t="str">
            <v>3 X 75</v>
          </cell>
          <cell r="B63">
            <v>0.78</v>
          </cell>
        </row>
        <row r="64">
          <cell r="A64" t="str">
            <v>3 X 83</v>
          </cell>
          <cell r="B64">
            <v>0.86</v>
          </cell>
        </row>
        <row r="65">
          <cell r="A65" t="str">
            <v>3 X 100</v>
          </cell>
          <cell r="B65">
            <v>0.94</v>
          </cell>
        </row>
        <row r="66">
          <cell r="A66" t="str">
            <v>3 X 115</v>
          </cell>
          <cell r="B66">
            <v>1.02</v>
          </cell>
        </row>
        <row r="67">
          <cell r="A67" t="str">
            <v>3 X 125</v>
          </cell>
          <cell r="B67">
            <v>1.1000000000000001</v>
          </cell>
        </row>
        <row r="68">
          <cell r="A68" t="str">
            <v>4 X 25</v>
          </cell>
          <cell r="B68">
            <v>0.55000000000000004</v>
          </cell>
        </row>
        <row r="69">
          <cell r="A69" t="str">
            <v>4 X 38</v>
          </cell>
          <cell r="B69">
            <v>0.63</v>
          </cell>
        </row>
        <row r="70">
          <cell r="A70" t="str">
            <v>4 X 50</v>
          </cell>
          <cell r="B70">
            <v>0.71</v>
          </cell>
        </row>
        <row r="71">
          <cell r="A71" t="str">
            <v>4 X 63</v>
          </cell>
          <cell r="B71">
            <v>0.79</v>
          </cell>
        </row>
        <row r="72">
          <cell r="A72" t="str">
            <v>4 X 75</v>
          </cell>
          <cell r="B72">
            <v>0.87</v>
          </cell>
        </row>
        <row r="73">
          <cell r="A73" t="str">
            <v>4 X 83</v>
          </cell>
          <cell r="B73">
            <v>0.95</v>
          </cell>
        </row>
        <row r="74">
          <cell r="A74" t="str">
            <v>4 X 100</v>
          </cell>
          <cell r="B74">
            <v>1.03</v>
          </cell>
        </row>
        <row r="75">
          <cell r="A75" t="str">
            <v>4 X 115</v>
          </cell>
          <cell r="B75">
            <v>1.1000000000000001</v>
          </cell>
        </row>
        <row r="76">
          <cell r="A76" t="str">
            <v>4 X 125</v>
          </cell>
          <cell r="B76">
            <v>1.18</v>
          </cell>
        </row>
        <row r="77">
          <cell r="A77" t="str">
            <v>6 X 25</v>
          </cell>
          <cell r="B77">
            <v>0.55000000000000004</v>
          </cell>
        </row>
        <row r="78">
          <cell r="A78" t="str">
            <v>6 X 38</v>
          </cell>
          <cell r="B78">
            <v>0.72</v>
          </cell>
        </row>
        <row r="79">
          <cell r="A79" t="str">
            <v>6 X 50</v>
          </cell>
          <cell r="B79">
            <v>0.8</v>
          </cell>
        </row>
        <row r="80">
          <cell r="A80" t="str">
            <v>6 X 63</v>
          </cell>
          <cell r="B80">
            <v>0.87</v>
          </cell>
        </row>
        <row r="81">
          <cell r="A81" t="str">
            <v>6 X 75</v>
          </cell>
          <cell r="B81">
            <v>0.95</v>
          </cell>
        </row>
        <row r="82">
          <cell r="A82" t="str">
            <v>6 X 83</v>
          </cell>
          <cell r="B82">
            <v>1.03</v>
          </cell>
        </row>
        <row r="83">
          <cell r="A83" t="str">
            <v>6 X 100</v>
          </cell>
          <cell r="B83">
            <v>1.1100000000000001</v>
          </cell>
        </row>
        <row r="84">
          <cell r="A84" t="str">
            <v>6 X 115</v>
          </cell>
          <cell r="B84">
            <v>1.19</v>
          </cell>
        </row>
        <row r="85">
          <cell r="A85" t="str">
            <v>6 X 125</v>
          </cell>
          <cell r="B85">
            <v>1.27</v>
          </cell>
        </row>
        <row r="86">
          <cell r="A86" t="str">
            <v>8 X 25</v>
          </cell>
          <cell r="B86">
            <v>0.88</v>
          </cell>
        </row>
        <row r="87">
          <cell r="A87" t="str">
            <v>8 X 38</v>
          </cell>
          <cell r="B87">
            <v>0.96</v>
          </cell>
        </row>
        <row r="88">
          <cell r="A88" t="str">
            <v>8 X 50</v>
          </cell>
          <cell r="B88">
            <v>1.03</v>
          </cell>
        </row>
        <row r="89">
          <cell r="A89" t="str">
            <v>8 X 63</v>
          </cell>
          <cell r="B89">
            <v>1.1100000000000001</v>
          </cell>
        </row>
        <row r="90">
          <cell r="A90" t="str">
            <v>8 X 75</v>
          </cell>
          <cell r="B90">
            <v>1.19</v>
          </cell>
        </row>
        <row r="91">
          <cell r="A91" t="str">
            <v>8 X 83</v>
          </cell>
          <cell r="B91">
            <v>1.27</v>
          </cell>
        </row>
        <row r="92">
          <cell r="A92" t="str">
            <v>8 X 100</v>
          </cell>
          <cell r="B92">
            <v>1.35</v>
          </cell>
        </row>
        <row r="93">
          <cell r="A93" t="str">
            <v>8 X 115</v>
          </cell>
          <cell r="B93">
            <v>1.43</v>
          </cell>
        </row>
        <row r="94">
          <cell r="A94" t="str">
            <v>8 X 125</v>
          </cell>
          <cell r="B94">
            <v>1.51</v>
          </cell>
        </row>
        <row r="95">
          <cell r="A95" t="str">
            <v>10 X 25</v>
          </cell>
          <cell r="B95">
            <v>1.05</v>
          </cell>
        </row>
        <row r="96">
          <cell r="A96" t="str">
            <v>10 X 38</v>
          </cell>
          <cell r="B96">
            <v>1.1299999999999999</v>
          </cell>
        </row>
        <row r="97">
          <cell r="A97" t="str">
            <v>10 X 50</v>
          </cell>
          <cell r="B97">
            <v>1.2</v>
          </cell>
        </row>
        <row r="98">
          <cell r="A98" t="str">
            <v>10 X 63</v>
          </cell>
          <cell r="B98">
            <v>1.28</v>
          </cell>
        </row>
        <row r="99">
          <cell r="A99" t="str">
            <v>10 X 75</v>
          </cell>
          <cell r="B99">
            <v>1.36</v>
          </cell>
        </row>
        <row r="100">
          <cell r="A100" t="str">
            <v>10 X 83</v>
          </cell>
          <cell r="B100">
            <v>1.44</v>
          </cell>
        </row>
        <row r="101">
          <cell r="A101" t="str">
            <v>10 X 100</v>
          </cell>
          <cell r="B101">
            <v>1.52</v>
          </cell>
        </row>
        <row r="102">
          <cell r="A102" t="str">
            <v>10 X 115</v>
          </cell>
          <cell r="B102">
            <v>1.6</v>
          </cell>
        </row>
        <row r="103">
          <cell r="A103" t="str">
            <v>10 X 125</v>
          </cell>
          <cell r="B103">
            <v>1.67</v>
          </cell>
        </row>
        <row r="104">
          <cell r="A104" t="str">
            <v>12 X 25</v>
          </cell>
          <cell r="B104">
            <v>1.21</v>
          </cell>
        </row>
        <row r="105">
          <cell r="A105" t="str">
            <v>12 X 38</v>
          </cell>
          <cell r="B105">
            <v>1.28</v>
          </cell>
        </row>
        <row r="106">
          <cell r="A106" t="str">
            <v>12 X 50</v>
          </cell>
          <cell r="B106">
            <v>1.36</v>
          </cell>
        </row>
        <row r="107">
          <cell r="A107" t="str">
            <v>12 X 63</v>
          </cell>
          <cell r="B107">
            <v>1.44</v>
          </cell>
        </row>
        <row r="108">
          <cell r="A108" t="str">
            <v>12 X 75</v>
          </cell>
          <cell r="B108">
            <v>1.52</v>
          </cell>
        </row>
        <row r="109">
          <cell r="A109" t="str">
            <v>12 X 83</v>
          </cell>
          <cell r="B109">
            <v>1.6</v>
          </cell>
        </row>
        <row r="110">
          <cell r="A110" t="str">
            <v>12 X 100</v>
          </cell>
          <cell r="B110">
            <v>1.68</v>
          </cell>
        </row>
        <row r="111">
          <cell r="A111" t="str">
            <v>12 X 115</v>
          </cell>
          <cell r="B111">
            <v>1.76</v>
          </cell>
        </row>
        <row r="112">
          <cell r="A112" t="str">
            <v>12 X 125</v>
          </cell>
          <cell r="B112">
            <v>1.83</v>
          </cell>
        </row>
        <row r="113">
          <cell r="A113" t="str">
            <v>14 X 25</v>
          </cell>
          <cell r="B113">
            <v>1.31</v>
          </cell>
        </row>
        <row r="114">
          <cell r="A114" t="str">
            <v>14 X 38</v>
          </cell>
          <cell r="B114">
            <v>1.38</v>
          </cell>
        </row>
        <row r="115">
          <cell r="A115" t="str">
            <v>14 X 50</v>
          </cell>
          <cell r="B115">
            <v>1.46</v>
          </cell>
        </row>
        <row r="116">
          <cell r="A116" t="str">
            <v>14 X 63</v>
          </cell>
          <cell r="B116">
            <v>1.54</v>
          </cell>
        </row>
        <row r="117">
          <cell r="A117" t="str">
            <v>14 X 75</v>
          </cell>
          <cell r="B117">
            <v>1.62</v>
          </cell>
        </row>
        <row r="118">
          <cell r="A118" t="str">
            <v>14 X 83</v>
          </cell>
          <cell r="B118">
            <v>1.7</v>
          </cell>
        </row>
        <row r="119">
          <cell r="A119" t="str">
            <v>14 X 100</v>
          </cell>
          <cell r="B119">
            <v>1.78</v>
          </cell>
        </row>
        <row r="120">
          <cell r="A120" t="str">
            <v>14 X 115</v>
          </cell>
          <cell r="B120">
            <v>1.86</v>
          </cell>
        </row>
        <row r="121">
          <cell r="A121" t="str">
            <v>14 X 125</v>
          </cell>
          <cell r="B121">
            <v>1.93</v>
          </cell>
        </row>
        <row r="122">
          <cell r="A122" t="str">
            <v>16 X 25</v>
          </cell>
          <cell r="B122">
            <v>1.47</v>
          </cell>
        </row>
        <row r="123">
          <cell r="A123" t="str">
            <v>16 X 38</v>
          </cell>
          <cell r="B123">
            <v>1.54</v>
          </cell>
        </row>
        <row r="124">
          <cell r="A124" t="str">
            <v>16 X 50</v>
          </cell>
          <cell r="B124">
            <v>1.62</v>
          </cell>
        </row>
        <row r="125">
          <cell r="A125" t="str">
            <v>16 X 63</v>
          </cell>
          <cell r="B125">
            <v>1.7</v>
          </cell>
        </row>
        <row r="126">
          <cell r="A126" t="str">
            <v>16 X 75</v>
          </cell>
          <cell r="B126">
            <v>1.78</v>
          </cell>
        </row>
        <row r="127">
          <cell r="A127" t="str">
            <v>16 X 83</v>
          </cell>
          <cell r="B127">
            <v>1.86</v>
          </cell>
        </row>
        <row r="128">
          <cell r="A128" t="str">
            <v>16 X 100</v>
          </cell>
          <cell r="B128">
            <v>1.94</v>
          </cell>
        </row>
        <row r="129">
          <cell r="A129" t="str">
            <v>16 X 115</v>
          </cell>
          <cell r="B129">
            <v>2.02</v>
          </cell>
        </row>
        <row r="130">
          <cell r="A130" t="str">
            <v>16 X 125</v>
          </cell>
          <cell r="B130">
            <v>2.09</v>
          </cell>
        </row>
        <row r="131">
          <cell r="A131" t="str">
            <v>18 X 25</v>
          </cell>
          <cell r="B131">
            <v>1.62</v>
          </cell>
        </row>
        <row r="132">
          <cell r="A132" t="str">
            <v>18 X 38</v>
          </cell>
          <cell r="B132">
            <v>1.7</v>
          </cell>
        </row>
        <row r="133">
          <cell r="A133" t="str">
            <v>18 X 50</v>
          </cell>
          <cell r="B133">
            <v>1.78</v>
          </cell>
        </row>
        <row r="134">
          <cell r="A134" t="str">
            <v>18 X 63</v>
          </cell>
          <cell r="B134">
            <v>1.8</v>
          </cell>
        </row>
        <row r="135">
          <cell r="A135" t="str">
            <v>18 X 75</v>
          </cell>
          <cell r="B135">
            <v>1.94</v>
          </cell>
        </row>
        <row r="136">
          <cell r="A136" t="str">
            <v>18 X 83</v>
          </cell>
          <cell r="B136">
            <v>2.02</v>
          </cell>
        </row>
        <row r="137">
          <cell r="A137" t="str">
            <v>18 X 100</v>
          </cell>
          <cell r="B137">
            <v>2.1</v>
          </cell>
        </row>
        <row r="138">
          <cell r="A138" t="str">
            <v>18 X 115</v>
          </cell>
          <cell r="B138">
            <v>2.17</v>
          </cell>
        </row>
        <row r="139">
          <cell r="A139" t="str">
            <v>18 X 125</v>
          </cell>
          <cell r="B139">
            <v>2.25</v>
          </cell>
        </row>
        <row r="140">
          <cell r="A140" t="str">
            <v>20 X 25</v>
          </cell>
          <cell r="B140">
            <v>1.78</v>
          </cell>
        </row>
        <row r="141">
          <cell r="A141" t="str">
            <v>20 X 38</v>
          </cell>
          <cell r="B141">
            <v>1.86</v>
          </cell>
        </row>
        <row r="142">
          <cell r="A142" t="str">
            <v>20 X 50</v>
          </cell>
          <cell r="B142">
            <v>1.94</v>
          </cell>
        </row>
        <row r="143">
          <cell r="A143" t="str">
            <v>20 X 63</v>
          </cell>
          <cell r="B143">
            <v>2.02</v>
          </cell>
        </row>
        <row r="144">
          <cell r="A144" t="str">
            <v>20 X 75</v>
          </cell>
          <cell r="B144">
            <v>2.1</v>
          </cell>
        </row>
        <row r="145">
          <cell r="A145" t="str">
            <v>20 X 83</v>
          </cell>
          <cell r="B145">
            <v>2.1800000000000002</v>
          </cell>
        </row>
        <row r="146">
          <cell r="A146" t="str">
            <v>20 X 100</v>
          </cell>
          <cell r="B146">
            <v>2.2599999999999998</v>
          </cell>
        </row>
        <row r="147">
          <cell r="A147" t="str">
            <v>20 X 115</v>
          </cell>
          <cell r="B147">
            <v>2.33</v>
          </cell>
        </row>
        <row r="148">
          <cell r="A148" t="str">
            <v>20 X 125</v>
          </cell>
          <cell r="B148">
            <v>2.41</v>
          </cell>
        </row>
        <row r="149">
          <cell r="A149" t="str">
            <v>22 X 25</v>
          </cell>
          <cell r="B149">
            <v>1.94</v>
          </cell>
        </row>
        <row r="150">
          <cell r="A150" t="str">
            <v>22 X 38</v>
          </cell>
          <cell r="B150">
            <v>2.02</v>
          </cell>
        </row>
        <row r="151">
          <cell r="A151" t="str">
            <v>22 X 50</v>
          </cell>
          <cell r="B151">
            <v>2.1</v>
          </cell>
        </row>
        <row r="152">
          <cell r="A152" t="str">
            <v>22 X 63</v>
          </cell>
          <cell r="B152">
            <v>2.1800000000000002</v>
          </cell>
        </row>
        <row r="153">
          <cell r="A153" t="str">
            <v>22 X 75</v>
          </cell>
          <cell r="B153">
            <v>2.2599999999999998</v>
          </cell>
        </row>
        <row r="154">
          <cell r="A154" t="str">
            <v>22 X 83</v>
          </cell>
          <cell r="B154">
            <v>2.34</v>
          </cell>
        </row>
        <row r="155">
          <cell r="A155" t="str">
            <v>22 X 100</v>
          </cell>
          <cell r="B155">
            <v>2.42</v>
          </cell>
        </row>
        <row r="156">
          <cell r="A156" t="str">
            <v>22 X 115</v>
          </cell>
          <cell r="B156">
            <v>2.4900000000000002</v>
          </cell>
        </row>
        <row r="157">
          <cell r="A157" t="str">
            <v>22 X 125</v>
          </cell>
          <cell r="B157">
            <v>2.57</v>
          </cell>
        </row>
        <row r="158">
          <cell r="A158" t="str">
            <v>24 X 25</v>
          </cell>
          <cell r="B158">
            <v>2.1</v>
          </cell>
        </row>
        <row r="159">
          <cell r="A159" t="str">
            <v>24 X 38</v>
          </cell>
          <cell r="B159">
            <v>2.1800000000000002</v>
          </cell>
        </row>
        <row r="160">
          <cell r="A160" t="str">
            <v>24 X 50</v>
          </cell>
          <cell r="B160">
            <v>2.2599999999999998</v>
          </cell>
        </row>
        <row r="161">
          <cell r="A161" t="str">
            <v>24 X 63</v>
          </cell>
          <cell r="B161">
            <v>2.34</v>
          </cell>
        </row>
        <row r="162">
          <cell r="A162" t="str">
            <v>24 X 75</v>
          </cell>
          <cell r="B162">
            <v>2.42</v>
          </cell>
        </row>
        <row r="163">
          <cell r="A163" t="str">
            <v>24 X 83</v>
          </cell>
          <cell r="B163">
            <v>2.5</v>
          </cell>
        </row>
        <row r="164">
          <cell r="A164" t="str">
            <v>24 X 100</v>
          </cell>
          <cell r="B164">
            <v>2.58</v>
          </cell>
        </row>
        <row r="165">
          <cell r="A165" t="str">
            <v>24 X 115</v>
          </cell>
          <cell r="B165">
            <v>2.65</v>
          </cell>
        </row>
        <row r="166">
          <cell r="A166" t="str">
            <v>24 X 125</v>
          </cell>
          <cell r="B166">
            <v>2.73</v>
          </cell>
        </row>
        <row r="167">
          <cell r="A167" t="str">
            <v>26 X 25</v>
          </cell>
          <cell r="B167">
            <v>2.2599999999999998</v>
          </cell>
        </row>
        <row r="168">
          <cell r="A168" t="str">
            <v>26 X 38</v>
          </cell>
          <cell r="B168">
            <v>2.34</v>
          </cell>
        </row>
        <row r="169">
          <cell r="A169" t="str">
            <v>26 X 50</v>
          </cell>
          <cell r="B169">
            <v>2.42</v>
          </cell>
        </row>
        <row r="170">
          <cell r="A170" t="str">
            <v>26 X 63</v>
          </cell>
          <cell r="B170">
            <v>2.5</v>
          </cell>
        </row>
        <row r="171">
          <cell r="A171" t="str">
            <v>26 X 75</v>
          </cell>
          <cell r="B171">
            <v>2.58</v>
          </cell>
        </row>
        <row r="172">
          <cell r="A172" t="str">
            <v>26 X 83</v>
          </cell>
          <cell r="B172">
            <v>2.65</v>
          </cell>
        </row>
        <row r="173">
          <cell r="A173" t="str">
            <v>26 X 100</v>
          </cell>
          <cell r="B173">
            <v>2.73</v>
          </cell>
        </row>
        <row r="174">
          <cell r="A174" t="str">
            <v>26 X 115</v>
          </cell>
          <cell r="B174">
            <v>2.81</v>
          </cell>
        </row>
        <row r="175">
          <cell r="A175" t="str">
            <v>26 X 125</v>
          </cell>
          <cell r="B175">
            <v>2.89</v>
          </cell>
        </row>
        <row r="176">
          <cell r="A176" t="str">
            <v>28 X 25</v>
          </cell>
          <cell r="B176">
            <v>2.42</v>
          </cell>
        </row>
        <row r="177">
          <cell r="A177" t="str">
            <v>28 X 38</v>
          </cell>
          <cell r="B177">
            <v>2.5</v>
          </cell>
        </row>
        <row r="178">
          <cell r="A178" t="str">
            <v>28 X 50</v>
          </cell>
          <cell r="B178">
            <v>2.58</v>
          </cell>
        </row>
        <row r="179">
          <cell r="A179" t="str">
            <v>28 X 63</v>
          </cell>
          <cell r="B179">
            <v>2.66</v>
          </cell>
        </row>
        <row r="180">
          <cell r="A180" t="str">
            <v>28 X 75</v>
          </cell>
          <cell r="B180">
            <v>2.74</v>
          </cell>
        </row>
        <row r="181">
          <cell r="A181" t="str">
            <v>28 X 83</v>
          </cell>
          <cell r="B181">
            <v>2.81</v>
          </cell>
        </row>
        <row r="182">
          <cell r="A182" t="str">
            <v>28 X 100</v>
          </cell>
          <cell r="B182">
            <v>2.89</v>
          </cell>
        </row>
        <row r="183">
          <cell r="A183" t="str">
            <v>28 X 115</v>
          </cell>
          <cell r="B183">
            <v>2.97</v>
          </cell>
        </row>
        <row r="184">
          <cell r="A184" t="str">
            <v>28 X 125</v>
          </cell>
          <cell r="B184">
            <v>3.05</v>
          </cell>
        </row>
        <row r="185">
          <cell r="A185" t="str">
            <v>30 X 25</v>
          </cell>
          <cell r="B185">
            <v>2.58</v>
          </cell>
        </row>
        <row r="186">
          <cell r="A186" t="str">
            <v>30 X 38</v>
          </cell>
          <cell r="B186">
            <v>2.66</v>
          </cell>
        </row>
        <row r="187">
          <cell r="A187" t="str">
            <v>30 X 50</v>
          </cell>
          <cell r="B187">
            <v>2.74</v>
          </cell>
        </row>
        <row r="188">
          <cell r="A188" t="str">
            <v>30 X 63</v>
          </cell>
          <cell r="B188">
            <v>2.82</v>
          </cell>
        </row>
        <row r="189">
          <cell r="A189" t="str">
            <v>30 X 75</v>
          </cell>
          <cell r="B189">
            <v>2.9</v>
          </cell>
        </row>
        <row r="190">
          <cell r="A190" t="str">
            <v>30 X 83</v>
          </cell>
          <cell r="B190">
            <v>2.98</v>
          </cell>
        </row>
        <row r="191">
          <cell r="A191" t="str">
            <v>30 X 100</v>
          </cell>
          <cell r="B191">
            <v>3.05</v>
          </cell>
        </row>
        <row r="192">
          <cell r="A192" t="str">
            <v>30 X 115</v>
          </cell>
          <cell r="B192">
            <v>3.13</v>
          </cell>
        </row>
        <row r="193">
          <cell r="A193" t="str">
            <v>30 X 125</v>
          </cell>
          <cell r="B193">
            <v>3.21</v>
          </cell>
        </row>
        <row r="194">
          <cell r="A194" t="str">
            <v>32 X 25</v>
          </cell>
          <cell r="B194">
            <v>2.74</v>
          </cell>
        </row>
        <row r="195">
          <cell r="A195" t="str">
            <v>32 X 38</v>
          </cell>
          <cell r="B195">
            <v>2.82</v>
          </cell>
        </row>
        <row r="196">
          <cell r="A196" t="str">
            <v>32 X 50</v>
          </cell>
          <cell r="B196">
            <v>2.9</v>
          </cell>
        </row>
        <row r="197">
          <cell r="A197" t="str">
            <v>32 X 63</v>
          </cell>
          <cell r="B197">
            <v>2.98</v>
          </cell>
        </row>
        <row r="198">
          <cell r="A198" t="str">
            <v>32 X 75</v>
          </cell>
          <cell r="B198">
            <v>3.06</v>
          </cell>
        </row>
        <row r="199">
          <cell r="A199" t="str">
            <v>32 X 83</v>
          </cell>
          <cell r="B199">
            <v>3.14</v>
          </cell>
        </row>
        <row r="200">
          <cell r="A200" t="str">
            <v>32 X 100</v>
          </cell>
          <cell r="B200">
            <v>3.21</v>
          </cell>
        </row>
        <row r="201">
          <cell r="A201" t="str">
            <v>32 X 115</v>
          </cell>
          <cell r="B201">
            <v>3.29</v>
          </cell>
        </row>
        <row r="202">
          <cell r="A202" t="str">
            <v>32 X 125</v>
          </cell>
          <cell r="B202">
            <v>3.37</v>
          </cell>
        </row>
        <row r="203">
          <cell r="A203" t="str">
            <v>34 X 25</v>
          </cell>
          <cell r="B203">
            <v>2.9</v>
          </cell>
        </row>
        <row r="204">
          <cell r="A204" t="str">
            <v>34 X 38</v>
          </cell>
          <cell r="B204">
            <v>2.98</v>
          </cell>
        </row>
        <row r="205">
          <cell r="A205" t="str">
            <v>34 X 50</v>
          </cell>
          <cell r="B205">
            <v>3.06</v>
          </cell>
        </row>
        <row r="206">
          <cell r="A206" t="str">
            <v>34 X 63</v>
          </cell>
          <cell r="B206">
            <v>3.14</v>
          </cell>
        </row>
        <row r="207">
          <cell r="A207" t="str">
            <v>34 X 75</v>
          </cell>
          <cell r="B207">
            <v>3.22</v>
          </cell>
        </row>
        <row r="208">
          <cell r="A208" t="str">
            <v>34 X 83</v>
          </cell>
          <cell r="B208">
            <v>3.3</v>
          </cell>
        </row>
        <row r="209">
          <cell r="A209" t="str">
            <v>34 X 100</v>
          </cell>
          <cell r="B209">
            <v>3.37</v>
          </cell>
        </row>
        <row r="210">
          <cell r="A210" t="str">
            <v>34 X 115</v>
          </cell>
          <cell r="B210">
            <v>3.45</v>
          </cell>
        </row>
        <row r="211">
          <cell r="A211" t="str">
            <v>34 X 125</v>
          </cell>
          <cell r="B211">
            <v>3.53</v>
          </cell>
        </row>
        <row r="212">
          <cell r="A212" t="str">
            <v>36 X 25</v>
          </cell>
          <cell r="B212">
            <v>2.9</v>
          </cell>
        </row>
        <row r="213">
          <cell r="A213" t="str">
            <v>36 X 38</v>
          </cell>
          <cell r="B213">
            <v>2.98</v>
          </cell>
        </row>
        <row r="214">
          <cell r="A214" t="str">
            <v>36 X 50</v>
          </cell>
          <cell r="B214">
            <v>3.06</v>
          </cell>
        </row>
        <row r="215">
          <cell r="A215" t="str">
            <v>36 X 63</v>
          </cell>
          <cell r="B215">
            <v>3.14</v>
          </cell>
        </row>
        <row r="216">
          <cell r="A216" t="str">
            <v>36 X 75</v>
          </cell>
          <cell r="B216">
            <v>3.22</v>
          </cell>
        </row>
        <row r="217">
          <cell r="A217" t="str">
            <v>36 X 83</v>
          </cell>
          <cell r="B217">
            <v>3.3</v>
          </cell>
        </row>
        <row r="218">
          <cell r="A218" t="str">
            <v>36 X 100</v>
          </cell>
          <cell r="B218">
            <v>3.37</v>
          </cell>
        </row>
        <row r="219">
          <cell r="A219" t="str">
            <v>36 X 115</v>
          </cell>
          <cell r="B219">
            <v>3.45</v>
          </cell>
        </row>
        <row r="220">
          <cell r="A220" t="str">
            <v>36 X 125</v>
          </cell>
          <cell r="B220">
            <v>3.53</v>
          </cell>
        </row>
        <row r="221">
          <cell r="A221" t="str">
            <v>38 X 25</v>
          </cell>
          <cell r="B221">
            <v>3.22</v>
          </cell>
        </row>
        <row r="222">
          <cell r="A222" t="str">
            <v>38 X 38</v>
          </cell>
          <cell r="B222">
            <v>3.3</v>
          </cell>
        </row>
        <row r="223">
          <cell r="A223" t="str">
            <v>38 X 50</v>
          </cell>
          <cell r="B223">
            <v>3.38</v>
          </cell>
        </row>
        <row r="224">
          <cell r="A224" t="str">
            <v>38 X 63</v>
          </cell>
          <cell r="B224">
            <v>3.46</v>
          </cell>
        </row>
        <row r="225">
          <cell r="A225" t="str">
            <v>38 X 75</v>
          </cell>
          <cell r="B225">
            <v>3.53</v>
          </cell>
        </row>
        <row r="226">
          <cell r="A226" t="str">
            <v>38 X 83</v>
          </cell>
          <cell r="B226">
            <v>3.61</v>
          </cell>
        </row>
        <row r="227">
          <cell r="A227" t="str">
            <v>38 X 100</v>
          </cell>
          <cell r="B227">
            <v>3.69</v>
          </cell>
        </row>
        <row r="228">
          <cell r="A228" t="str">
            <v>38 X 115</v>
          </cell>
          <cell r="B228">
            <v>3.77</v>
          </cell>
        </row>
        <row r="229">
          <cell r="A229" t="str">
            <v>38 X 125</v>
          </cell>
          <cell r="B229">
            <v>3.85</v>
          </cell>
        </row>
        <row r="230">
          <cell r="A230" t="str">
            <v>40 X 25</v>
          </cell>
          <cell r="B230">
            <v>3.38</v>
          </cell>
        </row>
        <row r="231">
          <cell r="A231" t="str">
            <v>40 X 38</v>
          </cell>
          <cell r="B231">
            <v>3.46</v>
          </cell>
        </row>
        <row r="232">
          <cell r="A232" t="str">
            <v>40 X 50</v>
          </cell>
          <cell r="B232">
            <v>3.54</v>
          </cell>
        </row>
        <row r="233">
          <cell r="A233" t="str">
            <v>40 X 63</v>
          </cell>
          <cell r="B233">
            <v>3.62</v>
          </cell>
        </row>
        <row r="234">
          <cell r="A234" t="str">
            <v>40 X 75</v>
          </cell>
          <cell r="B234">
            <v>3.69</v>
          </cell>
        </row>
        <row r="235">
          <cell r="A235" t="str">
            <v>40 X 83</v>
          </cell>
          <cell r="B235">
            <v>3.77</v>
          </cell>
        </row>
        <row r="236">
          <cell r="A236" t="str">
            <v>40 X 100</v>
          </cell>
          <cell r="B236">
            <v>3.85</v>
          </cell>
        </row>
        <row r="237">
          <cell r="A237" t="str">
            <v>40 X 115</v>
          </cell>
          <cell r="B237">
            <v>3.93</v>
          </cell>
        </row>
        <row r="238">
          <cell r="A238" t="str">
            <v>40 X 125</v>
          </cell>
          <cell r="B238">
            <v>4.01</v>
          </cell>
        </row>
        <row r="239">
          <cell r="A239" t="str">
            <v>42 X 25</v>
          </cell>
          <cell r="B239">
            <v>3.54</v>
          </cell>
        </row>
        <row r="240">
          <cell r="A240" t="str">
            <v>42 X 38</v>
          </cell>
          <cell r="B240">
            <v>3.62</v>
          </cell>
        </row>
        <row r="241">
          <cell r="A241" t="str">
            <v>42 X 50</v>
          </cell>
          <cell r="B241">
            <v>3.7</v>
          </cell>
        </row>
        <row r="242">
          <cell r="A242" t="str">
            <v>42 X 63</v>
          </cell>
          <cell r="B242">
            <v>3.78</v>
          </cell>
        </row>
        <row r="243">
          <cell r="A243" t="str">
            <v>42 X 75</v>
          </cell>
          <cell r="B243">
            <v>3.85</v>
          </cell>
        </row>
        <row r="244">
          <cell r="A244" t="str">
            <v>42 X 83</v>
          </cell>
          <cell r="B244">
            <v>3.93</v>
          </cell>
        </row>
        <row r="245">
          <cell r="A245" t="str">
            <v>42 X 100</v>
          </cell>
          <cell r="B245">
            <v>4.01</v>
          </cell>
        </row>
        <row r="246">
          <cell r="A246" t="str">
            <v>42 X 115</v>
          </cell>
          <cell r="B246">
            <v>4.09</v>
          </cell>
        </row>
        <row r="247">
          <cell r="A247" t="str">
            <v>42 X 125</v>
          </cell>
          <cell r="B247">
            <v>4.17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ício"/>
      <sheetName val="CPV"/>
      <sheetName val="Resultado"/>
      <sheetName val="Planejado"/>
      <sheetName val="f.caixa"/>
      <sheetName val="back-log"/>
      <sheetName val="mes"/>
      <sheetName val="Custo Real"/>
      <sheetName val="inventario"/>
      <sheetName val="Inv. pendente"/>
      <sheetName val="Produção"/>
      <sheetName val="Avaliação"/>
      <sheetName val="******"/>
      <sheetName val="f_caixa"/>
      <sheetName val="Custo_Real"/>
      <sheetName val="Inv__pendente"/>
    </sheetNames>
    <sheetDataSet>
      <sheetData sheetId="0"/>
      <sheetData sheetId="1">
        <row r="42">
          <cell r="J42" t="e">
            <v>#DIV/0!</v>
          </cell>
        </row>
      </sheetData>
      <sheetData sheetId="2" refreshError="1"/>
      <sheetData sheetId="3">
        <row r="40">
          <cell r="C40">
            <v>0</v>
          </cell>
        </row>
      </sheetData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 refreshError="1">
        <row r="4">
          <cell r="A4">
            <v>10</v>
          </cell>
          <cell r="B4" t="str">
            <v>Calhas e Painéis de Lã de Vidro/Lã de Ro</v>
          </cell>
        </row>
        <row r="5">
          <cell r="A5">
            <v>20</v>
          </cell>
          <cell r="B5" t="str">
            <v>Serviços de Poliuretano Injetado</v>
          </cell>
        </row>
        <row r="6">
          <cell r="A6">
            <v>30</v>
          </cell>
          <cell r="B6" t="str">
            <v>Serv. de Isolam. Térm. a Quente em Equip</v>
          </cell>
        </row>
        <row r="7">
          <cell r="A7">
            <v>40</v>
          </cell>
          <cell r="B7" t="str">
            <v>Serv. de Isolamento Térm.a Frio em Equip</v>
          </cell>
        </row>
        <row r="8">
          <cell r="A8">
            <v>50</v>
          </cell>
          <cell r="B8" t="str">
            <v>Serviços de Refratamento</v>
          </cell>
        </row>
        <row r="9">
          <cell r="A9">
            <v>60</v>
          </cell>
          <cell r="B9" t="str">
            <v>Serviços Executados por Administração</v>
          </cell>
        </row>
        <row r="10">
          <cell r="A10">
            <v>70</v>
          </cell>
          <cell r="B10" t="str">
            <v>Serv. Equipam. a Frio Com Polisocianurat</v>
          </cell>
        </row>
        <row r="11">
          <cell r="A11">
            <v>80</v>
          </cell>
          <cell r="B11" t="str">
            <v>Serv. Equip.a Quente com Revest. em Aço</v>
          </cell>
        </row>
        <row r="12">
          <cell r="A12">
            <v>90</v>
          </cell>
          <cell r="B12" t="str">
            <v>Calhas e Painéis de Lã Vidro/Lã Rocha 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D3F4B-1FC8-4357-9B8A-B76F3B359B52}">
  <sheetPr>
    <tabColor rgb="FF00B050"/>
  </sheetPr>
  <dimension ref="A2:AB29"/>
  <sheetViews>
    <sheetView showGridLines="0" tabSelected="1" topLeftCell="P1" zoomScale="80" zoomScaleNormal="80" workbookViewId="0">
      <selection activeCell="AC16" sqref="AC16"/>
    </sheetView>
  </sheetViews>
  <sheetFormatPr defaultRowHeight="15" x14ac:dyDescent="0.25"/>
  <cols>
    <col min="1" max="1" width="6.7109375" hidden="1" customWidth="1"/>
    <col min="2" max="2" width="73.7109375" hidden="1" customWidth="1"/>
    <col min="3" max="3" width="14" hidden="1" customWidth="1"/>
    <col min="4" max="4" width="9.140625" hidden="1" customWidth="1"/>
    <col min="5" max="5" width="6.28515625" hidden="1" customWidth="1"/>
    <col min="6" max="6" width="17.28515625" hidden="1" customWidth="1"/>
    <col min="7" max="8" width="13.85546875" hidden="1" customWidth="1"/>
    <col min="9" max="9" width="6.28515625" hidden="1" customWidth="1"/>
    <col min="10" max="10" width="14" hidden="1" customWidth="1"/>
    <col min="11" max="11" width="11.85546875" hidden="1" customWidth="1"/>
    <col min="12" max="12" width="14" hidden="1" customWidth="1"/>
    <col min="13" max="13" width="12.7109375" hidden="1" customWidth="1"/>
    <col min="14" max="14" width="12.140625" bestFit="1" customWidth="1"/>
    <col min="15" max="15" width="77.140625" customWidth="1"/>
    <col min="16" max="16" width="15.42578125" bestFit="1" customWidth="1"/>
    <col min="18" max="18" width="16.42578125" customWidth="1"/>
    <col min="19" max="19" width="15" customWidth="1"/>
    <col min="20" max="20" width="140.140625" bestFit="1" customWidth="1"/>
    <col min="21" max="21" width="11.5703125" customWidth="1"/>
    <col min="22" max="25" width="12.5703125" hidden="1" customWidth="1"/>
    <col min="26" max="26" width="21.140625" customWidth="1"/>
    <col min="28" max="28" width="17.7109375" bestFit="1" customWidth="1"/>
  </cols>
  <sheetData>
    <row r="2" spans="1:28" ht="26.45" customHeight="1" x14ac:dyDescent="0.25">
      <c r="A2" s="123" t="s">
        <v>7</v>
      </c>
      <c r="B2" s="123"/>
      <c r="C2" s="123"/>
      <c r="D2" s="123"/>
      <c r="F2" s="38">
        <v>0.7</v>
      </c>
      <c r="G2" s="33">
        <v>0.45</v>
      </c>
      <c r="H2" s="33">
        <v>0.55000000000000004</v>
      </c>
      <c r="I2" s="33"/>
      <c r="N2" s="123" t="s">
        <v>53</v>
      </c>
      <c r="O2" s="123"/>
      <c r="P2" s="123"/>
      <c r="Q2" s="123"/>
      <c r="S2" s="122" t="s">
        <v>97</v>
      </c>
      <c r="T2" s="122"/>
      <c r="U2" s="91" t="s">
        <v>5</v>
      </c>
      <c r="V2" s="91" t="s">
        <v>70</v>
      </c>
      <c r="W2" s="91" t="s">
        <v>71</v>
      </c>
      <c r="X2" s="91" t="s">
        <v>72</v>
      </c>
      <c r="Y2" s="91" t="s">
        <v>6</v>
      </c>
      <c r="Z2" s="91" t="s">
        <v>0</v>
      </c>
    </row>
    <row r="3" spans="1:28" ht="6" customHeight="1" x14ac:dyDescent="0.25">
      <c r="A3" s="124"/>
      <c r="B3" s="124"/>
      <c r="G3" s="34"/>
      <c r="H3" s="34"/>
      <c r="I3" s="34"/>
      <c r="N3" s="124"/>
      <c r="O3" s="124"/>
      <c r="U3" s="2"/>
      <c r="V3" s="2"/>
      <c r="W3" s="2"/>
      <c r="X3" s="2"/>
      <c r="Y3" s="2"/>
    </row>
    <row r="4" spans="1:28" s="3" customFormat="1" ht="19.899999999999999" customHeight="1" x14ac:dyDescent="0.25">
      <c r="A4" s="4" t="s">
        <v>1</v>
      </c>
      <c r="B4" s="4" t="s">
        <v>4</v>
      </c>
      <c r="C4" s="5" t="s">
        <v>0</v>
      </c>
      <c r="D4" s="5" t="s">
        <v>8</v>
      </c>
      <c r="G4" s="35" t="s">
        <v>28</v>
      </c>
      <c r="H4" s="35" t="s">
        <v>29</v>
      </c>
      <c r="I4" s="35"/>
      <c r="L4"/>
      <c r="M4" s="27" t="s">
        <v>20</v>
      </c>
      <c r="N4" s="4" t="s">
        <v>1</v>
      </c>
      <c r="O4" s="4" t="s">
        <v>4</v>
      </c>
      <c r="P4" s="4" t="s">
        <v>0</v>
      </c>
      <c r="Q4" s="4" t="s">
        <v>8</v>
      </c>
      <c r="R4" s="2"/>
      <c r="S4" s="117" t="s">
        <v>68</v>
      </c>
      <c r="T4" s="111" t="s">
        <v>87</v>
      </c>
      <c r="U4" s="112">
        <f>4.5*0.6*2</f>
        <v>5.3999999999999995</v>
      </c>
      <c r="V4" s="112">
        <v>0.114</v>
      </c>
      <c r="W4" s="112">
        <f>U4*V4</f>
        <v>0.61559999999999993</v>
      </c>
      <c r="X4" s="112">
        <v>2200</v>
      </c>
      <c r="Y4" s="119">
        <f>W4*X4</f>
        <v>1354.32</v>
      </c>
      <c r="Z4" s="93">
        <f>Y4*P8</f>
        <v>37920.959999999999</v>
      </c>
      <c r="AB4" s="7">
        <f>W4*Z6</f>
        <v>10356.493254501453</v>
      </c>
    </row>
    <row r="5" spans="1:28" s="3" customFormat="1" ht="19.899999999999999" customHeight="1" x14ac:dyDescent="0.25">
      <c r="A5" s="5">
        <v>1</v>
      </c>
      <c r="B5" s="6" t="s">
        <v>44</v>
      </c>
      <c r="C5" s="9">
        <f>37.96*2</f>
        <v>75.92</v>
      </c>
      <c r="D5" s="5" t="s">
        <v>6</v>
      </c>
      <c r="F5" s="37">
        <f t="shared" ref="F5:F7" si="0">C5*$F$2</f>
        <v>53.143999999999998</v>
      </c>
      <c r="G5" s="36">
        <f>F5*$G$2</f>
        <v>23.9148</v>
      </c>
      <c r="H5" s="36">
        <f>F5*$H$2</f>
        <v>29.229200000000002</v>
      </c>
      <c r="I5" s="36"/>
      <c r="J5" s="46" t="s">
        <v>10</v>
      </c>
      <c r="K5" s="41">
        <v>2</v>
      </c>
      <c r="L5"/>
      <c r="M5" s="27">
        <v>37.96</v>
      </c>
      <c r="N5" s="5">
        <v>1</v>
      </c>
      <c r="O5" s="6" t="str">
        <f>B5</f>
        <v>CONCRETO ISOLANTE</v>
      </c>
      <c r="P5" s="23">
        <v>37.96</v>
      </c>
      <c r="Q5" s="5" t="s">
        <v>6</v>
      </c>
      <c r="R5" s="10"/>
      <c r="S5" s="118" t="s">
        <v>85</v>
      </c>
      <c r="T5" s="3" t="s">
        <v>86</v>
      </c>
      <c r="U5" s="2">
        <f>4.5*0.6*2</f>
        <v>5.3999999999999995</v>
      </c>
      <c r="V5" s="2">
        <v>6.3E-2</v>
      </c>
      <c r="W5" s="2">
        <f>U5*V5</f>
        <v>0.34019999999999995</v>
      </c>
      <c r="X5" s="2">
        <v>1300</v>
      </c>
      <c r="Y5" s="120">
        <f>W5*X5</f>
        <v>442.25999999999993</v>
      </c>
      <c r="Z5" s="94">
        <f>Y5*P5</f>
        <v>16788.189599999998</v>
      </c>
      <c r="AB5" s="108">
        <f>(U4*0.005*X9)*114</f>
        <v>4616.9999999999991</v>
      </c>
    </row>
    <row r="6" spans="1:28" s="3" customFormat="1" ht="19.899999999999999" customHeight="1" x14ac:dyDescent="0.25">
      <c r="A6" s="5">
        <v>2</v>
      </c>
      <c r="B6" s="6" t="s">
        <v>45</v>
      </c>
      <c r="C6" s="9">
        <f>42.3*2</f>
        <v>84.6</v>
      </c>
      <c r="D6" s="5" t="s">
        <v>6</v>
      </c>
      <c r="F6" s="37">
        <f t="shared" si="0"/>
        <v>59.219999999999992</v>
      </c>
      <c r="G6" s="36">
        <f t="shared" ref="G6:G7" si="1">F6*$G$2</f>
        <v>26.648999999999997</v>
      </c>
      <c r="H6" s="36">
        <f t="shared" ref="H6:H7" si="2">F6*$H$2</f>
        <v>32.570999999999998</v>
      </c>
      <c r="I6" s="36"/>
      <c r="J6" s="41" t="s">
        <v>11</v>
      </c>
      <c r="K6" s="41">
        <v>5</v>
      </c>
      <c r="L6"/>
      <c r="M6" s="27">
        <v>42.3</v>
      </c>
      <c r="N6" s="5">
        <v>2</v>
      </c>
      <c r="O6" s="6" t="str">
        <f>B6</f>
        <v>CONCRETO REFRATÁRIO</v>
      </c>
      <c r="P6" s="23">
        <v>42.3</v>
      </c>
      <c r="Q6" s="5" t="s">
        <v>6</v>
      </c>
      <c r="R6" s="10"/>
      <c r="S6" s="118" t="s">
        <v>73</v>
      </c>
      <c r="T6" s="113" t="s">
        <v>74</v>
      </c>
      <c r="U6" s="114">
        <f>2*2.5</f>
        <v>5</v>
      </c>
      <c r="V6" s="2">
        <v>0.2</v>
      </c>
      <c r="W6" s="2">
        <f>U6*V6</f>
        <v>1</v>
      </c>
      <c r="X6" s="2" t="s">
        <v>75</v>
      </c>
      <c r="Y6" s="120" t="s">
        <v>75</v>
      </c>
      <c r="Z6" s="94">
        <f>W6*P7</f>
        <v>16823.413343894499</v>
      </c>
      <c r="AB6" s="109">
        <f>SUM(AB4:AB5)</f>
        <v>14973.493254501453</v>
      </c>
    </row>
    <row r="7" spans="1:28" s="3" customFormat="1" ht="19.899999999999999" customHeight="1" x14ac:dyDescent="0.25">
      <c r="A7" s="5">
        <v>3</v>
      </c>
      <c r="B7" s="6" t="s">
        <v>17</v>
      </c>
      <c r="C7" s="9">
        <f>16823.41*2</f>
        <v>33646.82</v>
      </c>
      <c r="D7" s="5" t="s">
        <v>52</v>
      </c>
      <c r="F7" s="37">
        <f t="shared" si="0"/>
        <v>23552.773999999998</v>
      </c>
      <c r="G7" s="36">
        <f t="shared" si="1"/>
        <v>10598.748299999999</v>
      </c>
      <c r="H7" s="36">
        <f t="shared" si="2"/>
        <v>12954.0257</v>
      </c>
      <c r="I7" s="36"/>
      <c r="J7" s="47" t="s">
        <v>5</v>
      </c>
      <c r="K7" s="48">
        <f>K5*3.1416*K6</f>
        <v>31.416</v>
      </c>
      <c r="L7" s="47" t="s">
        <v>12</v>
      </c>
      <c r="M7" s="49">
        <v>16823.413343894536</v>
      </c>
      <c r="N7" s="5">
        <v>3</v>
      </c>
      <c r="O7" s="6" t="str">
        <f>B7</f>
        <v>APLICAÇÃO DE MÓDULO DE FIBRA CERÂMICAM (128 Kg/m³) COM COAT</v>
      </c>
      <c r="P7" s="23">
        <v>16823.413343894499</v>
      </c>
      <c r="Q7" s="5" t="s">
        <v>34</v>
      </c>
      <c r="R7" s="10"/>
      <c r="S7" s="118" t="s">
        <v>77</v>
      </c>
      <c r="T7" s="113" t="s">
        <v>95</v>
      </c>
      <c r="U7" s="114">
        <f>(2.1*PI()*0.3)*0.7</f>
        <v>1.3854423602330985</v>
      </c>
      <c r="V7" s="2">
        <v>0.25</v>
      </c>
      <c r="W7" s="114">
        <f>U7*V7</f>
        <v>0.34636059005827463</v>
      </c>
      <c r="X7" s="2">
        <v>2200</v>
      </c>
      <c r="Y7" s="121">
        <f>W7*X7</f>
        <v>761.99329812820417</v>
      </c>
      <c r="Z7" s="94">
        <f>Y7*P6</f>
        <v>32232.316510823035</v>
      </c>
    </row>
    <row r="8" spans="1:28" s="3" customFormat="1" ht="19.899999999999999" customHeight="1" x14ac:dyDescent="0.25">
      <c r="A8"/>
      <c r="B8"/>
      <c r="C8" s="1"/>
      <c r="D8"/>
      <c r="F8"/>
      <c r="G8" s="36"/>
      <c r="H8" s="36"/>
      <c r="I8" s="36"/>
      <c r="J8" s="13"/>
      <c r="K8" s="15"/>
      <c r="L8" s="12"/>
      <c r="M8" s="27"/>
      <c r="N8" s="5">
        <v>4</v>
      </c>
      <c r="O8" s="6" t="s">
        <v>84</v>
      </c>
      <c r="P8" s="23">
        <v>28</v>
      </c>
      <c r="Q8" s="5"/>
      <c r="R8" s="10"/>
      <c r="S8" s="118" t="s">
        <v>78</v>
      </c>
      <c r="T8" s="113" t="s">
        <v>79</v>
      </c>
      <c r="U8" s="2"/>
      <c r="V8"/>
      <c r="W8"/>
      <c r="X8"/>
      <c r="Y8" s="2">
        <v>500</v>
      </c>
      <c r="Z8" s="94">
        <f>Y8*P6</f>
        <v>21150</v>
      </c>
    </row>
    <row r="9" spans="1:28" s="3" customFormat="1" ht="19.899999999999999" customHeight="1" x14ac:dyDescent="0.25">
      <c r="A9"/>
      <c r="B9"/>
      <c r="C9" s="1"/>
      <c r="D9"/>
      <c r="F9"/>
      <c r="G9" s="36"/>
      <c r="H9" s="36"/>
      <c r="I9" s="36"/>
      <c r="J9" s="13"/>
      <c r="K9" s="15"/>
      <c r="L9" s="12"/>
      <c r="M9" s="12"/>
      <c r="N9" s="5">
        <v>5</v>
      </c>
      <c r="O9" s="6" t="s">
        <v>91</v>
      </c>
      <c r="P9" s="23">
        <v>50.5</v>
      </c>
      <c r="Q9" s="5"/>
      <c r="R9" s="10">
        <v>44.8</v>
      </c>
      <c r="S9" s="118" t="s">
        <v>80</v>
      </c>
      <c r="T9" s="113" t="s">
        <v>81</v>
      </c>
      <c r="U9" s="2">
        <f>U4</f>
        <v>5.3999999999999995</v>
      </c>
      <c r="V9" s="2">
        <v>5.0000000000000001E-3</v>
      </c>
      <c r="W9" s="2">
        <f>U9*V9</f>
        <v>2.6999999999999996E-2</v>
      </c>
      <c r="X9" s="2">
        <v>1500</v>
      </c>
      <c r="Y9" s="2">
        <f>W9*X9</f>
        <v>40.499999999999993</v>
      </c>
      <c r="Z9" s="94">
        <f>Y9*114</f>
        <v>4616.9999999999991</v>
      </c>
    </row>
    <row r="10" spans="1:28" ht="28.5" customHeight="1" x14ac:dyDescent="0.25">
      <c r="C10" s="1"/>
      <c r="J10" s="3"/>
      <c r="N10" s="5">
        <v>6</v>
      </c>
      <c r="O10" s="6" t="s">
        <v>92</v>
      </c>
      <c r="P10" s="23">
        <f>0.4*P11</f>
        <v>17.919999999999998</v>
      </c>
      <c r="Q10" s="5"/>
      <c r="S10" s="118" t="s">
        <v>82</v>
      </c>
      <c r="T10" s="113" t="s">
        <v>98</v>
      </c>
      <c r="U10" s="2">
        <f>5*1.4</f>
        <v>7</v>
      </c>
      <c r="V10" s="2">
        <v>0.114</v>
      </c>
      <c r="W10" s="2">
        <f>U10*V10</f>
        <v>0.79800000000000004</v>
      </c>
      <c r="X10" s="2">
        <v>1300</v>
      </c>
      <c r="Y10" s="2">
        <f>W10*X10</f>
        <v>1037.4000000000001</v>
      </c>
      <c r="Z10" s="94">
        <f>Y10*P10*0.4</f>
        <v>7436.0832</v>
      </c>
    </row>
    <row r="11" spans="1:28" ht="28.5" customHeight="1" x14ac:dyDescent="0.25">
      <c r="C11" s="1"/>
      <c r="J11" s="3"/>
      <c r="N11" s="5">
        <v>7</v>
      </c>
      <c r="O11" s="6" t="s">
        <v>96</v>
      </c>
      <c r="P11" s="23">
        <v>44.8</v>
      </c>
      <c r="Q11" s="5"/>
      <c r="R11" s="10">
        <v>50.5</v>
      </c>
      <c r="S11" s="125" t="s">
        <v>90</v>
      </c>
      <c r="T11" s="113" t="s">
        <v>93</v>
      </c>
      <c r="U11" s="2">
        <f>(2.07*3)-(0.6*0.6)</f>
        <v>5.8499999999999988</v>
      </c>
      <c r="V11" s="2">
        <f>0.114</f>
        <v>0.114</v>
      </c>
      <c r="W11" s="2">
        <f>U11*V11</f>
        <v>0.66689999999999994</v>
      </c>
      <c r="X11" s="2">
        <v>2200</v>
      </c>
      <c r="Y11" s="2">
        <f>W11*X11</f>
        <v>1467.1799999999998</v>
      </c>
      <c r="Z11" s="94">
        <f>Y11*P9</f>
        <v>74092.59</v>
      </c>
    </row>
    <row r="12" spans="1:28" ht="28.5" customHeight="1" x14ac:dyDescent="0.25">
      <c r="C12" s="1"/>
      <c r="J12" s="3"/>
      <c r="S12" s="126"/>
      <c r="T12" s="115" t="s">
        <v>94</v>
      </c>
      <c r="U12" s="116">
        <f>(2.07*3)-(0.6*0.6)</f>
        <v>5.8499999999999988</v>
      </c>
      <c r="V12" s="116">
        <f>0.114</f>
        <v>0.114</v>
      </c>
      <c r="W12" s="116">
        <f>U12*V12</f>
        <v>0.66689999999999994</v>
      </c>
      <c r="X12" s="116">
        <v>1300</v>
      </c>
      <c r="Y12" s="116">
        <f>W12*X12</f>
        <v>866.96999999999991</v>
      </c>
      <c r="Z12" s="95">
        <f>Y12*P11</f>
        <v>38840.255999999994</v>
      </c>
    </row>
    <row r="13" spans="1:28" ht="26.25" customHeight="1" x14ac:dyDescent="0.25">
      <c r="C13" s="1"/>
      <c r="J13" s="7"/>
      <c r="P13" s="10"/>
      <c r="S13" s="122" t="s">
        <v>27</v>
      </c>
      <c r="T13" s="122"/>
      <c r="U13" s="128"/>
      <c r="Z13" s="92">
        <f>SUM(Z4:Z12)</f>
        <v>249900.80865471752</v>
      </c>
      <c r="AB13" s="1"/>
    </row>
    <row r="14" spans="1:28" x14ac:dyDescent="0.25">
      <c r="C14" s="1"/>
      <c r="T14" s="81"/>
      <c r="Z14" s="1"/>
    </row>
    <row r="15" spans="1:28" x14ac:dyDescent="0.25">
      <c r="C15" s="1"/>
      <c r="T15" s="81"/>
      <c r="Z15" s="1"/>
    </row>
    <row r="16" spans="1:28" x14ac:dyDescent="0.25">
      <c r="C16" s="1"/>
      <c r="T16" s="81"/>
      <c r="Z16" s="1"/>
      <c r="AB16" s="1"/>
    </row>
    <row r="17" spans="3:26" x14ac:dyDescent="0.25">
      <c r="C17" s="1"/>
      <c r="T17" s="110" t="s">
        <v>89</v>
      </c>
      <c r="U17" s="91" t="s">
        <v>5</v>
      </c>
      <c r="V17" s="91" t="s">
        <v>70</v>
      </c>
      <c r="W17" s="91" t="s">
        <v>71</v>
      </c>
      <c r="X17" s="91" t="s">
        <v>72</v>
      </c>
      <c r="Y17" s="91" t="s">
        <v>6</v>
      </c>
      <c r="Z17" s="91" t="s">
        <v>0</v>
      </c>
    </row>
    <row r="18" spans="3:26" x14ac:dyDescent="0.25">
      <c r="C18" s="1"/>
      <c r="U18" s="2"/>
      <c r="V18" s="2"/>
      <c r="W18" s="2"/>
      <c r="X18" s="2"/>
      <c r="Y18" s="2"/>
    </row>
    <row r="19" spans="3:26" x14ac:dyDescent="0.25">
      <c r="C19" s="1"/>
      <c r="S19" s="96" t="s">
        <v>68</v>
      </c>
      <c r="T19" s="99" t="s">
        <v>69</v>
      </c>
      <c r="U19" s="102">
        <v>5.3999999999999995</v>
      </c>
      <c r="V19" s="102">
        <v>0.25</v>
      </c>
      <c r="W19" s="102">
        <v>1.3499999999999999</v>
      </c>
      <c r="X19" s="102">
        <v>2200</v>
      </c>
      <c r="Y19" s="102">
        <v>2969.9999999999995</v>
      </c>
      <c r="Z19" s="93">
        <v>125630.99999999997</v>
      </c>
    </row>
    <row r="20" spans="3:26" x14ac:dyDescent="0.25">
      <c r="C20" s="1"/>
      <c r="N20" s="20"/>
      <c r="P20" s="44"/>
      <c r="Q20" s="44"/>
      <c r="S20" s="97" t="s">
        <v>73</v>
      </c>
      <c r="T20" s="100" t="s">
        <v>74</v>
      </c>
      <c r="U20" s="103">
        <v>5</v>
      </c>
      <c r="V20" s="104">
        <v>0.2</v>
      </c>
      <c r="W20" s="104">
        <v>1</v>
      </c>
      <c r="X20" s="104" t="s">
        <v>75</v>
      </c>
      <c r="Y20" s="104" t="s">
        <v>75</v>
      </c>
      <c r="Z20" s="94">
        <v>16823.413343894499</v>
      </c>
    </row>
    <row r="21" spans="3:26" s="3" customFormat="1" ht="19.899999999999999" customHeight="1" x14ac:dyDescent="0.25">
      <c r="K21" s="8"/>
      <c r="L21" s="8"/>
      <c r="M21" s="8"/>
      <c r="N21" s="20"/>
      <c r="O21"/>
      <c r="P21" s="44"/>
      <c r="Q21" s="44"/>
      <c r="R21"/>
      <c r="S21" s="97" t="s">
        <v>77</v>
      </c>
      <c r="T21" s="100" t="s">
        <v>76</v>
      </c>
      <c r="U21" s="103">
        <v>1.3854423602330985</v>
      </c>
      <c r="V21" s="104">
        <v>0.25</v>
      </c>
      <c r="W21" s="103">
        <v>0.34636059005827463</v>
      </c>
      <c r="X21" s="104">
        <v>2200</v>
      </c>
      <c r="Y21" s="107">
        <v>761.99329812820417</v>
      </c>
      <c r="Z21" s="94">
        <v>32232.316510823035</v>
      </c>
    </row>
    <row r="22" spans="3:26" x14ac:dyDescent="0.25">
      <c r="N22" s="20"/>
      <c r="P22" s="44"/>
      <c r="Q22" s="44"/>
      <c r="S22" s="97" t="s">
        <v>78</v>
      </c>
      <c r="T22" s="100" t="s">
        <v>79</v>
      </c>
      <c r="U22" s="104"/>
      <c r="V22" s="106"/>
      <c r="W22" s="106"/>
      <c r="X22" s="106"/>
      <c r="Y22" s="104">
        <v>500</v>
      </c>
      <c r="Z22" s="94">
        <v>21150</v>
      </c>
    </row>
    <row r="23" spans="3:26" x14ac:dyDescent="0.25">
      <c r="N23" s="20"/>
      <c r="P23" s="44"/>
      <c r="Q23" s="44"/>
      <c r="S23" s="97" t="s">
        <v>80</v>
      </c>
      <c r="T23" s="100" t="s">
        <v>81</v>
      </c>
      <c r="U23" s="104">
        <v>5.3999999999999995</v>
      </c>
      <c r="V23" s="104">
        <v>5.0000000000000001E-3</v>
      </c>
      <c r="W23" s="104">
        <v>2.6999999999999996E-2</v>
      </c>
      <c r="X23" s="104">
        <v>1500</v>
      </c>
      <c r="Y23" s="104">
        <v>40.499999999999993</v>
      </c>
      <c r="Z23" s="94">
        <v>4616.9999999999991</v>
      </c>
    </row>
    <row r="24" spans="3:26" x14ac:dyDescent="0.25">
      <c r="N24" s="20"/>
      <c r="P24" s="44"/>
      <c r="Q24" s="44"/>
      <c r="S24" s="98" t="s">
        <v>82</v>
      </c>
      <c r="T24" s="101" t="s">
        <v>83</v>
      </c>
      <c r="U24" s="105">
        <v>14</v>
      </c>
      <c r="V24" s="105">
        <v>0.114</v>
      </c>
      <c r="W24" s="105">
        <v>1.5960000000000001</v>
      </c>
      <c r="X24" s="105">
        <v>1300</v>
      </c>
      <c r="Y24" s="105">
        <v>2074.8000000000002</v>
      </c>
      <c r="Z24" s="95">
        <v>78759.40800000001</v>
      </c>
    </row>
    <row r="25" spans="3:26" x14ac:dyDescent="0.25">
      <c r="N25" s="20"/>
      <c r="P25" s="44"/>
      <c r="Q25" s="44"/>
      <c r="S25" s="18"/>
      <c r="T25" s="81"/>
      <c r="Z25" s="92">
        <v>279213.1378547175</v>
      </c>
    </row>
    <row r="26" spans="3:26" x14ac:dyDescent="0.25">
      <c r="N26" s="20"/>
      <c r="P26" s="44"/>
      <c r="Q26" s="44"/>
      <c r="U26" s="91"/>
      <c r="V26" s="91"/>
      <c r="W26" s="91"/>
      <c r="X26" s="91"/>
      <c r="Y26" s="91"/>
      <c r="Z26" s="91"/>
    </row>
    <row r="27" spans="3:26" x14ac:dyDescent="0.25">
      <c r="N27" s="20"/>
      <c r="P27" s="44"/>
      <c r="Q27" s="44"/>
    </row>
    <row r="29" spans="3:26" x14ac:dyDescent="0.25">
      <c r="Y29" t="s">
        <v>88</v>
      </c>
      <c r="Z29" s="1">
        <f>Z25-Z13</f>
        <v>29312.329199999978</v>
      </c>
    </row>
  </sheetData>
  <mergeCells count="7">
    <mergeCell ref="S13:T13"/>
    <mergeCell ref="A2:D2"/>
    <mergeCell ref="N2:Q2"/>
    <mergeCell ref="A3:B3"/>
    <mergeCell ref="N3:O3"/>
    <mergeCell ref="S11:S12"/>
    <mergeCell ref="S2:T2"/>
  </mergeCells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A0ED6-0012-4643-8D3C-C5E14897DF5D}">
  <dimension ref="A2:W22"/>
  <sheetViews>
    <sheetView showGridLines="0" topLeftCell="N1" workbookViewId="0">
      <selection activeCell="W6" sqref="W6"/>
    </sheetView>
  </sheetViews>
  <sheetFormatPr defaultRowHeight="15" x14ac:dyDescent="0.25"/>
  <cols>
    <col min="1" max="1" width="6.7109375" customWidth="1"/>
    <col min="2" max="2" width="54.5703125" customWidth="1"/>
    <col min="3" max="3" width="14" bestFit="1" customWidth="1"/>
    <col min="6" max="6" width="11.85546875" bestFit="1" customWidth="1"/>
    <col min="7" max="8" width="11.85546875" customWidth="1"/>
    <col min="9" max="9" width="14" bestFit="1" customWidth="1"/>
    <col min="10" max="10" width="11.85546875" bestFit="1" customWidth="1"/>
    <col min="11" max="11" width="14" bestFit="1" customWidth="1"/>
    <col min="12" max="12" width="11.85546875" customWidth="1"/>
    <col min="14" max="14" width="65.85546875" customWidth="1"/>
    <col min="15" max="15" width="12.85546875" bestFit="1" customWidth="1"/>
    <col min="17" max="17" width="15.7109375" bestFit="1" customWidth="1"/>
    <col min="18" max="19" width="16.42578125" customWidth="1"/>
    <col min="20" max="20" width="14.85546875" customWidth="1"/>
    <col min="21" max="21" width="17.28515625" customWidth="1"/>
  </cols>
  <sheetData>
    <row r="2" spans="1:23" ht="26.45" customHeight="1" x14ac:dyDescent="0.25">
      <c r="A2" s="123" t="s">
        <v>7</v>
      </c>
      <c r="B2" s="123"/>
      <c r="C2" s="123"/>
      <c r="D2" s="123"/>
      <c r="F2" s="38">
        <v>0.7</v>
      </c>
      <c r="G2" s="33">
        <v>0.45</v>
      </c>
      <c r="H2" s="33">
        <v>0.55000000000000004</v>
      </c>
      <c r="M2" s="123" t="s">
        <v>37</v>
      </c>
      <c r="N2" s="123"/>
      <c r="O2" s="123"/>
      <c r="P2" s="123"/>
      <c r="Q2" s="123"/>
      <c r="R2" s="123"/>
    </row>
    <row r="3" spans="1:23" ht="6" customHeight="1" x14ac:dyDescent="0.25">
      <c r="A3" s="124"/>
      <c r="B3" s="124"/>
      <c r="G3" s="34"/>
      <c r="H3" s="34"/>
      <c r="M3" s="124"/>
      <c r="N3" s="124"/>
    </row>
    <row r="4" spans="1:23" s="3" customFormat="1" ht="19.899999999999999" customHeight="1" x14ac:dyDescent="0.25">
      <c r="A4" s="4" t="s">
        <v>1</v>
      </c>
      <c r="B4" s="4" t="s">
        <v>4</v>
      </c>
      <c r="C4" s="5" t="s">
        <v>0</v>
      </c>
      <c r="D4" s="5" t="s">
        <v>8</v>
      </c>
      <c r="G4" s="35" t="s">
        <v>28</v>
      </c>
      <c r="H4" s="35" t="s">
        <v>29</v>
      </c>
      <c r="L4" s="27" t="s">
        <v>20</v>
      </c>
      <c r="M4" s="4" t="s">
        <v>1</v>
      </c>
      <c r="N4" s="4" t="s">
        <v>4</v>
      </c>
      <c r="O4" s="5" t="s">
        <v>0</v>
      </c>
      <c r="P4" s="5" t="s">
        <v>8</v>
      </c>
      <c r="Q4" s="5" t="s">
        <v>13</v>
      </c>
      <c r="R4" s="5" t="s">
        <v>14</v>
      </c>
      <c r="S4" s="2"/>
      <c r="T4" s="41" t="s">
        <v>32</v>
      </c>
      <c r="U4" s="41" t="s">
        <v>31</v>
      </c>
    </row>
    <row r="5" spans="1:23" s="3" customFormat="1" ht="19.899999999999999" customHeight="1" x14ac:dyDescent="0.25">
      <c r="A5" s="5">
        <v>1</v>
      </c>
      <c r="B5" s="6" t="s">
        <v>2</v>
      </c>
      <c r="C5" s="9">
        <v>47.966500000000003</v>
      </c>
      <c r="D5" s="5" t="s">
        <v>6</v>
      </c>
      <c r="F5" s="37">
        <f>L5</f>
        <v>29.45</v>
      </c>
      <c r="G5" s="36">
        <f>F5*$G$2</f>
        <v>13.2525</v>
      </c>
      <c r="H5" s="36">
        <f>F5*$H$2</f>
        <v>16.197500000000002</v>
      </c>
      <c r="I5" s="10"/>
      <c r="J5" s="2"/>
      <c r="L5" s="27">
        <v>29.45</v>
      </c>
      <c r="M5" s="5">
        <v>1</v>
      </c>
      <c r="N5" s="6" t="str">
        <f>B5</f>
        <v>TIJOLO ISOLANTE</v>
      </c>
      <c r="O5" s="23">
        <f>F5</f>
        <v>29.45</v>
      </c>
      <c r="P5" s="5" t="s">
        <v>6</v>
      </c>
      <c r="Q5" s="26">
        <f>(J7)*0.114*1300</f>
        <v>1482.0000000000002</v>
      </c>
      <c r="R5" s="23">
        <f>O5*Q5</f>
        <v>43644.900000000009</v>
      </c>
      <c r="S5" s="10"/>
      <c r="T5" s="42">
        <f>0.114*0.229*0.07*1300</f>
        <v>2.3756460000000001</v>
      </c>
      <c r="U5" s="42">
        <f>Q5/T5</f>
        <v>623.83031815346237</v>
      </c>
      <c r="W5" s="3">
        <f>U5/2</f>
        <v>311.91515907673119</v>
      </c>
    </row>
    <row r="6" spans="1:23" s="3" customFormat="1" ht="19.899999999999999" customHeight="1" x14ac:dyDescent="0.25">
      <c r="A6" s="5">
        <v>2</v>
      </c>
      <c r="B6" s="6" t="s">
        <v>3</v>
      </c>
      <c r="C6" s="9">
        <v>60.430999999999997</v>
      </c>
      <c r="D6" s="5" t="s">
        <v>6</v>
      </c>
      <c r="F6" s="37">
        <f t="shared" ref="F6:F8" si="0">C6*$F$2</f>
        <v>42.301699999999997</v>
      </c>
      <c r="G6" s="36">
        <f t="shared" ref="G6:G8" si="1">F6*$G$2</f>
        <v>19.035764999999998</v>
      </c>
      <c r="H6" s="36">
        <f t="shared" ref="H6:H8" si="2">F6*$H$2</f>
        <v>23.265934999999999</v>
      </c>
      <c r="I6" s="2"/>
      <c r="J6" s="2"/>
      <c r="K6" s="2"/>
      <c r="L6" s="27">
        <v>30.96</v>
      </c>
      <c r="M6" s="5">
        <v>2</v>
      </c>
      <c r="N6" s="6" t="str">
        <f>B6</f>
        <v>TIJOLO REFRATÁRIO</v>
      </c>
      <c r="O6" s="23">
        <f>F6</f>
        <v>42.301699999999997</v>
      </c>
      <c r="P6" s="5" t="s">
        <v>6</v>
      </c>
      <c r="Q6" s="26">
        <f>(J7)*0.114*2200</f>
        <v>2508.0000000000005</v>
      </c>
      <c r="R6" s="23">
        <f t="shared" ref="R6:R9" si="3">O6*Q6</f>
        <v>106092.66360000001</v>
      </c>
      <c r="S6" s="10"/>
      <c r="T6" s="42">
        <f>0.114*0.229*0.07*2200</f>
        <v>4.0203240000000005</v>
      </c>
      <c r="U6" s="42">
        <f>Q6/T6</f>
        <v>623.83031815346226</v>
      </c>
    </row>
    <row r="7" spans="1:23" s="3" customFormat="1" ht="19.899999999999999" customHeight="1" x14ac:dyDescent="0.25">
      <c r="A7" s="5">
        <v>3</v>
      </c>
      <c r="B7" s="6" t="s">
        <v>9</v>
      </c>
      <c r="C7" s="9">
        <v>11.446</v>
      </c>
      <c r="D7" s="5" t="s">
        <v>6</v>
      </c>
      <c r="F7" s="37">
        <f t="shared" si="0"/>
        <v>8.0122</v>
      </c>
      <c r="G7" s="36">
        <f t="shared" si="1"/>
        <v>3.6054900000000001</v>
      </c>
      <c r="H7" s="36">
        <f t="shared" si="2"/>
        <v>4.4067100000000003</v>
      </c>
      <c r="I7" s="11" t="s">
        <v>5</v>
      </c>
      <c r="J7" s="14">
        <v>10</v>
      </c>
      <c r="K7" s="11" t="s">
        <v>12</v>
      </c>
      <c r="L7" s="27" t="s">
        <v>35</v>
      </c>
      <c r="M7" s="5">
        <v>3</v>
      </c>
      <c r="N7" s="6" t="str">
        <f>B7</f>
        <v>ARGAMASSA PEGA AO AR</v>
      </c>
      <c r="O7" s="23">
        <f>F7</f>
        <v>8.0122</v>
      </c>
      <c r="P7" s="5" t="s">
        <v>6</v>
      </c>
      <c r="Q7" s="16">
        <f>0.25*U7</f>
        <v>311.91515907673113</v>
      </c>
      <c r="R7" s="23">
        <f t="shared" si="3"/>
        <v>2499.1266375545852</v>
      </c>
      <c r="S7" s="10"/>
      <c r="T7"/>
      <c r="U7" s="43">
        <f>SUM(U5:U6)</f>
        <v>1247.6606363069245</v>
      </c>
    </row>
    <row r="8" spans="1:23" s="3" customFormat="1" ht="19.899999999999999" customHeight="1" x14ac:dyDescent="0.25">
      <c r="A8" s="5">
        <v>4</v>
      </c>
      <c r="B8" s="6" t="s">
        <v>30</v>
      </c>
      <c r="C8" s="9">
        <f>42.3*2</f>
        <v>84.6</v>
      </c>
      <c r="D8" s="5" t="s">
        <v>6</v>
      </c>
      <c r="F8" s="37">
        <f t="shared" si="0"/>
        <v>59.219999999999992</v>
      </c>
      <c r="G8" s="36">
        <f t="shared" si="1"/>
        <v>26.648999999999997</v>
      </c>
      <c r="H8" s="36">
        <f t="shared" si="2"/>
        <v>32.570999999999998</v>
      </c>
      <c r="I8" s="13"/>
      <c r="J8" s="15"/>
      <c r="K8" s="12"/>
      <c r="L8" s="27">
        <v>42.3</v>
      </c>
      <c r="M8" s="5">
        <v>4</v>
      </c>
      <c r="N8" s="6" t="str">
        <f>B8</f>
        <v>CONCRETO DENSO</v>
      </c>
      <c r="O8" s="23">
        <f>F8</f>
        <v>59.219999999999992</v>
      </c>
      <c r="P8" s="5" t="s">
        <v>6</v>
      </c>
      <c r="Q8" s="26">
        <f>5*0.15*2200</f>
        <v>1650</v>
      </c>
      <c r="R8" s="23">
        <f t="shared" si="3"/>
        <v>97712.999999999985</v>
      </c>
      <c r="S8" s="10"/>
      <c r="T8" s="2"/>
      <c r="U8"/>
    </row>
    <row r="9" spans="1:23" s="3" customFormat="1" ht="19.899999999999999" customHeight="1" x14ac:dyDescent="0.25">
      <c r="A9" s="5"/>
      <c r="B9" s="6"/>
      <c r="C9" s="9"/>
      <c r="D9" s="5"/>
      <c r="F9"/>
      <c r="G9" s="36"/>
      <c r="H9" s="36"/>
      <c r="I9" s="13"/>
      <c r="J9" s="15"/>
      <c r="K9" s="12"/>
      <c r="L9" s="12"/>
      <c r="M9" s="5">
        <v>5</v>
      </c>
      <c r="N9" s="6" t="s">
        <v>33</v>
      </c>
      <c r="O9" s="23">
        <f>(0.8*10800*2)*F2</f>
        <v>12096</v>
      </c>
      <c r="P9" s="5" t="s">
        <v>34</v>
      </c>
      <c r="Q9" s="26">
        <f>J7*0.025</f>
        <v>0.25</v>
      </c>
      <c r="R9" s="23">
        <f t="shared" si="3"/>
        <v>3024</v>
      </c>
      <c r="S9" s="10"/>
      <c r="T9" s="2"/>
      <c r="U9"/>
    </row>
    <row r="10" spans="1:23" x14ac:dyDescent="0.25">
      <c r="C10" s="1"/>
      <c r="I10" s="3"/>
      <c r="Q10" s="24" t="s">
        <v>15</v>
      </c>
      <c r="R10" s="25">
        <f>SUM(R5:R9)</f>
        <v>252973.69023755461</v>
      </c>
    </row>
    <row r="11" spans="1:23" x14ac:dyDescent="0.25">
      <c r="C11" s="1"/>
      <c r="I11" s="7"/>
    </row>
    <row r="12" spans="1:23" x14ac:dyDescent="0.25">
      <c r="C12" s="1"/>
      <c r="I12" s="3"/>
    </row>
    <row r="13" spans="1:23" x14ac:dyDescent="0.25">
      <c r="C13" s="1"/>
      <c r="I13" s="3"/>
      <c r="O13" t="s">
        <v>18</v>
      </c>
      <c r="P13" s="22">
        <v>0.45</v>
      </c>
      <c r="Q13" s="7">
        <f>P13*R10</f>
        <v>113838.16060689958</v>
      </c>
    </row>
    <row r="14" spans="1:23" x14ac:dyDescent="0.25">
      <c r="C14" s="1"/>
      <c r="I14" s="3"/>
      <c r="O14" t="s">
        <v>19</v>
      </c>
      <c r="P14" s="22">
        <v>0.55000000000000004</v>
      </c>
      <c r="Q14" s="7">
        <f>P14*R10</f>
        <v>139135.52963065504</v>
      </c>
    </row>
    <row r="15" spans="1:23" x14ac:dyDescent="0.25">
      <c r="C15" s="1"/>
    </row>
    <row r="16" spans="1:23" x14ac:dyDescent="0.25">
      <c r="C16" s="1"/>
      <c r="Q16" s="20"/>
    </row>
    <row r="17" spans="3:21" x14ac:dyDescent="0.25">
      <c r="C17" s="1"/>
      <c r="N17" s="31" t="s">
        <v>25</v>
      </c>
      <c r="O17" s="32"/>
      <c r="Q17" s="21"/>
    </row>
    <row r="18" spans="3:21" x14ac:dyDescent="0.25">
      <c r="C18" s="1"/>
      <c r="N18" s="18" t="s">
        <v>26</v>
      </c>
      <c r="O18" s="29" t="s">
        <v>6</v>
      </c>
    </row>
    <row r="19" spans="3:21" s="3" customFormat="1" ht="19.899999999999999" customHeight="1" x14ac:dyDescent="0.25">
      <c r="J19" s="8"/>
      <c r="K19" s="8"/>
      <c r="L19" s="8"/>
      <c r="N19" t="s">
        <v>22</v>
      </c>
      <c r="O19" s="30">
        <f>Q5/2</f>
        <v>741.00000000000011</v>
      </c>
      <c r="U19"/>
    </row>
    <row r="20" spans="3:21" x14ac:dyDescent="0.25">
      <c r="N20" t="s">
        <v>21</v>
      </c>
      <c r="O20" s="30">
        <f>Q5/2</f>
        <v>741.00000000000011</v>
      </c>
    </row>
    <row r="21" spans="3:21" x14ac:dyDescent="0.25">
      <c r="N21" t="s">
        <v>24</v>
      </c>
      <c r="O21" s="30">
        <f>Q6/2</f>
        <v>1254.0000000000002</v>
      </c>
    </row>
    <row r="22" spans="3:21" x14ac:dyDescent="0.25">
      <c r="N22" t="s">
        <v>23</v>
      </c>
      <c r="O22" s="30">
        <f>Q6/2</f>
        <v>1254.0000000000002</v>
      </c>
    </row>
  </sheetData>
  <mergeCells count="4">
    <mergeCell ref="A2:D2"/>
    <mergeCell ref="M2:R2"/>
    <mergeCell ref="A3:B3"/>
    <mergeCell ref="M3:N3"/>
  </mergeCells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09D20-76D6-4745-A66F-1E3A3BA18FD1}">
  <sheetPr>
    <tabColor rgb="FF00B050"/>
  </sheetPr>
  <dimension ref="A1:AA22"/>
  <sheetViews>
    <sheetView showGridLines="0" topLeftCell="I1" zoomScale="70" workbookViewId="0">
      <selection activeCell="N32" sqref="N32"/>
    </sheetView>
  </sheetViews>
  <sheetFormatPr defaultRowHeight="15" x14ac:dyDescent="0.25"/>
  <cols>
    <col min="1" max="1" width="6.7109375" hidden="1" customWidth="1"/>
    <col min="2" max="2" width="73.7109375" hidden="1" customWidth="1"/>
    <col min="3" max="3" width="14" hidden="1" customWidth="1"/>
    <col min="4" max="5" width="0" hidden="1" customWidth="1"/>
    <col min="6" max="8" width="11.85546875" hidden="1" customWidth="1"/>
    <col min="9" max="9" width="14" bestFit="1" customWidth="1"/>
    <col min="10" max="10" width="11.85546875" bestFit="1" customWidth="1"/>
    <col min="11" max="11" width="14" bestFit="1" customWidth="1"/>
    <col min="12" max="12" width="11.85546875" customWidth="1"/>
    <col min="14" max="14" width="70.7109375" bestFit="1" customWidth="1"/>
    <col min="15" max="15" width="13.7109375" bestFit="1" customWidth="1"/>
    <col min="17" max="17" width="15.7109375" bestFit="1" customWidth="1"/>
    <col min="18" max="19" width="16.42578125" customWidth="1"/>
    <col min="20" max="20" width="14.85546875" customWidth="1"/>
    <col min="21" max="21" width="17.28515625" customWidth="1"/>
    <col min="24" max="24" width="0" hidden="1" customWidth="1"/>
    <col min="25" max="25" width="70.7109375" hidden="1" customWidth="1"/>
    <col min="26" max="26" width="13.7109375" hidden="1" customWidth="1"/>
    <col min="27" max="27" width="0" hidden="1" customWidth="1"/>
  </cols>
  <sheetData>
    <row r="1" spans="1:27" x14ac:dyDescent="0.25">
      <c r="B1" t="s">
        <v>54</v>
      </c>
      <c r="F1" s="50" t="s">
        <v>55</v>
      </c>
      <c r="G1" s="51"/>
      <c r="H1" s="52"/>
      <c r="I1" s="65" t="s">
        <v>5</v>
      </c>
      <c r="J1" s="90">
        <v>10</v>
      </c>
      <c r="K1" s="67" t="s">
        <v>12</v>
      </c>
      <c r="L1" s="70" t="s">
        <v>20</v>
      </c>
      <c r="M1" t="s">
        <v>56</v>
      </c>
    </row>
    <row r="2" spans="1:27" ht="26.45" customHeight="1" x14ac:dyDescent="0.25">
      <c r="A2" s="123" t="s">
        <v>7</v>
      </c>
      <c r="B2" s="123"/>
      <c r="C2" s="123"/>
      <c r="D2" s="123"/>
      <c r="F2" s="53">
        <v>0.7</v>
      </c>
      <c r="G2" s="54">
        <v>0.45</v>
      </c>
      <c r="H2" s="55">
        <v>0.55000000000000004</v>
      </c>
      <c r="I2" s="39"/>
      <c r="J2" s="39"/>
      <c r="K2" s="39"/>
      <c r="L2" s="71"/>
      <c r="M2" s="123" t="s">
        <v>36</v>
      </c>
      <c r="N2" s="123"/>
      <c r="O2" s="123"/>
      <c r="P2" s="123"/>
      <c r="Q2" s="123"/>
      <c r="R2" s="123"/>
      <c r="X2" s="127" t="s">
        <v>43</v>
      </c>
      <c r="Y2" s="127"/>
      <c r="Z2" s="127"/>
      <c r="AA2" s="127"/>
    </row>
    <row r="3" spans="1:27" ht="6" customHeight="1" x14ac:dyDescent="0.25">
      <c r="A3" s="124"/>
      <c r="B3" s="124"/>
      <c r="F3" s="56"/>
      <c r="G3" s="34"/>
      <c r="H3" s="57"/>
      <c r="I3" s="39"/>
      <c r="J3" s="39"/>
      <c r="K3" s="39"/>
      <c r="L3" s="71"/>
      <c r="M3" s="124"/>
      <c r="N3" s="124"/>
    </row>
    <row r="4" spans="1:27" s="3" customFormat="1" ht="19.899999999999999" customHeight="1" x14ac:dyDescent="0.25">
      <c r="A4" s="4" t="s">
        <v>1</v>
      </c>
      <c r="B4" s="4" t="s">
        <v>4</v>
      </c>
      <c r="C4" s="5" t="s">
        <v>0</v>
      </c>
      <c r="D4" s="5" t="s">
        <v>8</v>
      </c>
      <c r="F4" s="58"/>
      <c r="G4" s="35" t="s">
        <v>28</v>
      </c>
      <c r="H4" s="59" t="s">
        <v>29</v>
      </c>
      <c r="I4" s="77" t="s">
        <v>57</v>
      </c>
      <c r="J4" s="28"/>
      <c r="K4" s="28"/>
      <c r="L4" s="72"/>
      <c r="M4" s="68" t="s">
        <v>1</v>
      </c>
      <c r="N4" s="4" t="s">
        <v>4</v>
      </c>
      <c r="O4" s="4" t="s">
        <v>0</v>
      </c>
      <c r="P4" s="5" t="s">
        <v>8</v>
      </c>
      <c r="Q4" s="5" t="s">
        <v>13</v>
      </c>
      <c r="R4" s="5" t="s">
        <v>14</v>
      </c>
      <c r="S4" s="2"/>
      <c r="T4" s="41" t="s">
        <v>32</v>
      </c>
      <c r="U4" s="41" t="s">
        <v>31</v>
      </c>
      <c r="X4" s="4" t="s">
        <v>1</v>
      </c>
      <c r="Y4" s="4" t="s">
        <v>4</v>
      </c>
      <c r="Z4" s="4" t="s">
        <v>0</v>
      </c>
      <c r="AA4" s="4" t="s">
        <v>8</v>
      </c>
    </row>
    <row r="5" spans="1:27" s="3" customFormat="1" ht="19.899999999999999" customHeight="1" x14ac:dyDescent="0.25">
      <c r="A5" s="5">
        <v>1</v>
      </c>
      <c r="B5" s="6" t="s">
        <v>42</v>
      </c>
      <c r="C5" s="9">
        <v>47.966500000000003</v>
      </c>
      <c r="D5" s="5" t="s">
        <v>6</v>
      </c>
      <c r="F5" s="60">
        <f>L5</f>
        <v>29.45</v>
      </c>
      <c r="G5" s="36">
        <f>F5*$G$2</f>
        <v>13.2525</v>
      </c>
      <c r="H5" s="61">
        <f>F5*$H$2</f>
        <v>16.197500000000002</v>
      </c>
      <c r="I5" s="40">
        <v>3.2</v>
      </c>
      <c r="J5" s="40">
        <v>4.0999999999999996</v>
      </c>
      <c r="K5" s="75">
        <f>I5*J5-(3.1416*1*1)</f>
        <v>9.9783999999999988</v>
      </c>
      <c r="L5" s="73">
        <v>29.45</v>
      </c>
      <c r="M5" s="69">
        <v>1</v>
      </c>
      <c r="N5" s="6" t="str">
        <f>B5</f>
        <v>Tijolos Refratários Paralelos Isolantes (P-229 x 114 x 63 mm, densidade: 0,8)</v>
      </c>
      <c r="O5" s="23">
        <f>F5</f>
        <v>29.45</v>
      </c>
      <c r="P5" s="5" t="s">
        <v>6</v>
      </c>
      <c r="Q5" s="26">
        <f>(J1)*0.114*1300</f>
        <v>1482.0000000000002</v>
      </c>
      <c r="R5" s="23">
        <f>O5*Q5</f>
        <v>43644.900000000009</v>
      </c>
      <c r="S5" s="10"/>
      <c r="T5" s="42">
        <f>0.114*0.229*0.07*1300</f>
        <v>2.3756460000000001</v>
      </c>
      <c r="U5" s="42">
        <f>Q5/T5</f>
        <v>623.83031815346237</v>
      </c>
      <c r="X5" s="5">
        <v>1</v>
      </c>
      <c r="Y5" s="6" t="s">
        <v>42</v>
      </c>
      <c r="Z5" s="23">
        <v>29.45</v>
      </c>
      <c r="AA5" s="5" t="s">
        <v>6</v>
      </c>
    </row>
    <row r="6" spans="1:27" s="3" customFormat="1" ht="19.899999999999999" customHeight="1" x14ac:dyDescent="0.25">
      <c r="A6" s="5">
        <v>2</v>
      </c>
      <c r="B6" s="6" t="s">
        <v>38</v>
      </c>
      <c r="C6" s="9">
        <v>60.430999999999997</v>
      </c>
      <c r="D6" s="5" t="s">
        <v>6</v>
      </c>
      <c r="F6" s="60">
        <f t="shared" ref="F6:F8" si="0">C6*$F$2</f>
        <v>42.301699999999997</v>
      </c>
      <c r="G6" s="36">
        <f t="shared" ref="G6:G8" si="1">F6*$G$2</f>
        <v>19.035764999999998</v>
      </c>
      <c r="H6" s="61">
        <f t="shared" ref="H6:H8" si="2">F6*$H$2</f>
        <v>23.265934999999999</v>
      </c>
      <c r="I6" s="77" t="s">
        <v>58</v>
      </c>
      <c r="J6" s="40"/>
      <c r="K6" s="75"/>
      <c r="L6" s="73">
        <v>30.96</v>
      </c>
      <c r="M6" s="69">
        <v>2</v>
      </c>
      <c r="N6" s="6" t="str">
        <f>B6</f>
        <v>Tijolos Refratários Paralelos Sílico Aluminoso (P-229 x 114 x 63 mm, com 52% Al203)</v>
      </c>
      <c r="O6" s="23">
        <f>F6</f>
        <v>42.301699999999997</v>
      </c>
      <c r="P6" s="5" t="s">
        <v>6</v>
      </c>
      <c r="Q6" s="26">
        <f>(J1)*0.114*2200</f>
        <v>2508.0000000000005</v>
      </c>
      <c r="R6" s="23">
        <f t="shared" ref="R6:R9" si="3">O6*Q6</f>
        <v>106092.66360000001</v>
      </c>
      <c r="S6" s="10"/>
      <c r="T6" s="42">
        <f>0.114*0.229*0.07*2200</f>
        <v>4.0203240000000005</v>
      </c>
      <c r="U6" s="42">
        <f>Q6/T6</f>
        <v>623.83031815346226</v>
      </c>
      <c r="X6" s="5">
        <v>2</v>
      </c>
      <c r="Y6" s="6" t="s">
        <v>38</v>
      </c>
      <c r="Z6" s="23">
        <v>42.301699999999997</v>
      </c>
      <c r="AA6" s="5" t="s">
        <v>6</v>
      </c>
    </row>
    <row r="7" spans="1:27" s="3" customFormat="1" ht="19.899999999999999" customHeight="1" x14ac:dyDescent="0.25">
      <c r="A7" s="5">
        <v>3</v>
      </c>
      <c r="B7" s="6" t="s">
        <v>39</v>
      </c>
      <c r="C7" s="9">
        <v>11.446</v>
      </c>
      <c r="D7" s="5" t="s">
        <v>6</v>
      </c>
      <c r="F7" s="60">
        <f t="shared" si="0"/>
        <v>8.0122</v>
      </c>
      <c r="G7" s="36">
        <f t="shared" si="1"/>
        <v>3.6054900000000001</v>
      </c>
      <c r="H7" s="61">
        <f t="shared" si="2"/>
        <v>4.4067100000000003</v>
      </c>
      <c r="I7" s="40">
        <v>3.2</v>
      </c>
      <c r="J7" s="40">
        <v>4.0999999999999996</v>
      </c>
      <c r="K7" s="75">
        <f>I7*J7</f>
        <v>13.12</v>
      </c>
      <c r="L7" s="73" t="s">
        <v>35</v>
      </c>
      <c r="M7" s="69">
        <v>3</v>
      </c>
      <c r="N7" s="6" t="str">
        <f>B7</f>
        <v>ArgamassaÚmidadePegaaoAr (50%Al203)</v>
      </c>
      <c r="O7" s="23">
        <f>F7</f>
        <v>8.0122</v>
      </c>
      <c r="P7" s="5" t="s">
        <v>6</v>
      </c>
      <c r="Q7" s="16">
        <f>0.25*U7</f>
        <v>311.91515907673113</v>
      </c>
      <c r="R7" s="23">
        <f t="shared" si="3"/>
        <v>2499.1266375545852</v>
      </c>
      <c r="S7" s="10"/>
      <c r="T7"/>
      <c r="U7" s="43">
        <f>SUM(U5:U6)</f>
        <v>1247.6606363069245</v>
      </c>
      <c r="X7" s="5">
        <v>3</v>
      </c>
      <c r="Y7" s="6" t="s">
        <v>39</v>
      </c>
      <c r="Z7" s="23">
        <v>8.0122</v>
      </c>
      <c r="AA7" s="5" t="s">
        <v>6</v>
      </c>
    </row>
    <row r="8" spans="1:27" s="3" customFormat="1" ht="19.899999999999999" customHeight="1" x14ac:dyDescent="0.25">
      <c r="A8" s="5">
        <v>4</v>
      </c>
      <c r="B8" s="6" t="s">
        <v>40</v>
      </c>
      <c r="C8" s="9">
        <f>42.3*2</f>
        <v>84.6</v>
      </c>
      <c r="D8" s="5" t="s">
        <v>6</v>
      </c>
      <c r="F8" s="62">
        <f t="shared" si="0"/>
        <v>59.219999999999992</v>
      </c>
      <c r="G8" s="63">
        <f t="shared" si="1"/>
        <v>26.648999999999997</v>
      </c>
      <c r="H8" s="64">
        <f t="shared" si="2"/>
        <v>32.570999999999998</v>
      </c>
      <c r="I8" s="78" t="s">
        <v>59</v>
      </c>
      <c r="J8" s="76"/>
      <c r="K8" s="75"/>
      <c r="L8" s="74">
        <v>42.3</v>
      </c>
      <c r="M8" s="69">
        <v>4</v>
      </c>
      <c r="N8" s="6" t="str">
        <f>B8</f>
        <v>Concreto Refratário Denso Regular Classe B</v>
      </c>
      <c r="O8" s="23">
        <f>F8</f>
        <v>59.219999999999992</v>
      </c>
      <c r="P8" s="5" t="s">
        <v>6</v>
      </c>
      <c r="Q8" s="26">
        <f>10*0.15*2200</f>
        <v>3300</v>
      </c>
      <c r="R8" s="23">
        <f t="shared" si="3"/>
        <v>195425.99999999997</v>
      </c>
      <c r="S8" s="10"/>
      <c r="T8" s="2"/>
      <c r="U8"/>
      <c r="X8" s="5">
        <v>4</v>
      </c>
      <c r="Y8" s="6" t="s">
        <v>40</v>
      </c>
      <c r="Z8" s="23">
        <v>59.219999999999992</v>
      </c>
      <c r="AA8" s="5" t="s">
        <v>6</v>
      </c>
    </row>
    <row r="9" spans="1:27" s="3" customFormat="1" ht="19.899999999999999" customHeight="1" x14ac:dyDescent="0.25">
      <c r="A9" s="5"/>
      <c r="B9" s="6"/>
      <c r="C9" s="9"/>
      <c r="D9" s="5"/>
      <c r="F9"/>
      <c r="G9" s="36"/>
      <c r="H9" s="36"/>
      <c r="I9" s="40">
        <v>7.3</v>
      </c>
      <c r="J9" s="40">
        <f>3.1+1</f>
        <v>4.0999999999999996</v>
      </c>
      <c r="K9" s="75">
        <f>I9*J9</f>
        <v>29.929999999999996</v>
      </c>
      <c r="L9" s="12"/>
      <c r="M9" s="5">
        <v>5</v>
      </c>
      <c r="N9" s="6" t="s">
        <v>41</v>
      </c>
      <c r="O9" s="23">
        <f>(0.8*10800*2)*F2</f>
        <v>12096</v>
      </c>
      <c r="P9" s="5" t="s">
        <v>34</v>
      </c>
      <c r="Q9" s="26">
        <f>J1*0.025</f>
        <v>0.25</v>
      </c>
      <c r="R9" s="23">
        <f t="shared" si="3"/>
        <v>3024</v>
      </c>
      <c r="S9" s="10"/>
      <c r="T9" s="2"/>
      <c r="U9"/>
      <c r="X9" s="5">
        <v>5</v>
      </c>
      <c r="Y9" s="6" t="s">
        <v>41</v>
      </c>
      <c r="Z9" s="23">
        <v>12096</v>
      </c>
      <c r="AA9" s="5" t="s">
        <v>34</v>
      </c>
    </row>
    <row r="10" spans="1:27" ht="19.149999999999999" customHeight="1" x14ac:dyDescent="0.25">
      <c r="C10" s="1"/>
      <c r="I10" s="78" t="s">
        <v>60</v>
      </c>
      <c r="J10" s="76"/>
      <c r="K10" s="75"/>
      <c r="Q10" s="24" t="s">
        <v>15</v>
      </c>
      <c r="R10" s="25">
        <f>SUM(R5:R9)</f>
        <v>350686.69023755461</v>
      </c>
    </row>
    <row r="11" spans="1:27" x14ac:dyDescent="0.25">
      <c r="C11" s="1"/>
      <c r="I11" s="40">
        <v>7.3</v>
      </c>
      <c r="J11" s="40">
        <f>3.1+1</f>
        <v>4.0999999999999996</v>
      </c>
      <c r="K11" s="75">
        <f>I11*J11</f>
        <v>29.929999999999996</v>
      </c>
    </row>
    <row r="12" spans="1:27" x14ac:dyDescent="0.25">
      <c r="C12" s="1"/>
      <c r="I12" s="78" t="s">
        <v>61</v>
      </c>
      <c r="K12" s="75"/>
      <c r="R12" t="s">
        <v>66</v>
      </c>
    </row>
    <row r="13" spans="1:27" x14ac:dyDescent="0.25">
      <c r="C13" s="1"/>
      <c r="I13" s="40">
        <v>3.2</v>
      </c>
      <c r="J13" s="40">
        <v>7.3</v>
      </c>
      <c r="K13" s="75">
        <f>I13*J13</f>
        <v>23.36</v>
      </c>
      <c r="R13" s="20">
        <v>273056.34511877724</v>
      </c>
    </row>
    <row r="14" spans="1:27" x14ac:dyDescent="0.25">
      <c r="C14" s="1"/>
      <c r="K14" s="79">
        <f>SUM(K5:K13)</f>
        <v>106.31839999999998</v>
      </c>
      <c r="R14" s="22"/>
    </row>
    <row r="15" spans="1:27" x14ac:dyDescent="0.25">
      <c r="C15" s="1"/>
      <c r="Q15" s="88" t="s">
        <v>67</v>
      </c>
      <c r="R15" s="89">
        <f>R13*1.12</f>
        <v>305823.10653303051</v>
      </c>
    </row>
    <row r="16" spans="1:27" x14ac:dyDescent="0.25">
      <c r="C16" s="1"/>
    </row>
    <row r="17" spans="3:21" x14ac:dyDescent="0.25">
      <c r="C17" s="1"/>
      <c r="N17" s="31" t="s">
        <v>25</v>
      </c>
      <c r="O17" s="32"/>
      <c r="Q17" s="21"/>
    </row>
    <row r="18" spans="3:21" x14ac:dyDescent="0.25">
      <c r="C18" s="1"/>
      <c r="N18" s="18" t="s">
        <v>26</v>
      </c>
      <c r="O18" s="29" t="s">
        <v>6</v>
      </c>
    </row>
    <row r="19" spans="3:21" s="3" customFormat="1" ht="19.899999999999999" customHeight="1" x14ac:dyDescent="0.25">
      <c r="J19" s="8"/>
      <c r="K19" s="8"/>
      <c r="L19" s="8"/>
      <c r="N19" t="s">
        <v>22</v>
      </c>
      <c r="O19" s="30">
        <f>Q5/2</f>
        <v>741.00000000000011</v>
      </c>
      <c r="U19"/>
    </row>
    <row r="20" spans="3:21" x14ac:dyDescent="0.25">
      <c r="N20" t="s">
        <v>21</v>
      </c>
      <c r="O20" s="30">
        <f>Q5/2</f>
        <v>741.00000000000011</v>
      </c>
    </row>
    <row r="21" spans="3:21" x14ac:dyDescent="0.25">
      <c r="N21" t="s">
        <v>24</v>
      </c>
      <c r="O21" s="30">
        <f>Q6/2</f>
        <v>1254.0000000000002</v>
      </c>
    </row>
    <row r="22" spans="3:21" x14ac:dyDescent="0.25">
      <c r="N22" t="s">
        <v>23</v>
      </c>
      <c r="O22" s="30">
        <f>Q6/2</f>
        <v>1254.0000000000002</v>
      </c>
    </row>
  </sheetData>
  <mergeCells count="5">
    <mergeCell ref="A2:D2"/>
    <mergeCell ref="M2:R2"/>
    <mergeCell ref="X2:AA2"/>
    <mergeCell ref="A3:B3"/>
    <mergeCell ref="M3:N3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DF40B-5574-4DB0-9EB5-2EC564F94116}">
  <sheetPr>
    <tabColor rgb="FF00B050"/>
  </sheetPr>
  <dimension ref="A1:AA37"/>
  <sheetViews>
    <sheetView showGridLines="0" topLeftCell="M7" workbookViewId="0">
      <selection activeCell="Q30" sqref="Q30"/>
    </sheetView>
  </sheetViews>
  <sheetFormatPr defaultRowHeight="15" x14ac:dyDescent="0.25"/>
  <cols>
    <col min="1" max="1" width="6.7109375" customWidth="1"/>
    <col min="2" max="2" width="73.7109375" customWidth="1"/>
    <col min="3" max="3" width="14" bestFit="1" customWidth="1"/>
    <col min="6" max="6" width="11.85546875" bestFit="1" customWidth="1"/>
    <col min="7" max="8" width="11.85546875" customWidth="1"/>
    <col min="9" max="9" width="14" bestFit="1" customWidth="1"/>
    <col min="10" max="10" width="11.85546875" bestFit="1" customWidth="1"/>
    <col min="11" max="11" width="14" bestFit="1" customWidth="1"/>
    <col min="12" max="12" width="11.85546875" customWidth="1"/>
    <col min="14" max="14" width="70.7109375" bestFit="1" customWidth="1"/>
    <col min="15" max="16" width="12.85546875" bestFit="1" customWidth="1"/>
    <col min="17" max="17" width="15.7109375" bestFit="1" customWidth="1"/>
    <col min="18" max="19" width="16.42578125" customWidth="1"/>
    <col min="20" max="20" width="14.85546875" customWidth="1"/>
    <col min="21" max="21" width="17.28515625" customWidth="1"/>
    <col min="22" max="22" width="14" bestFit="1" customWidth="1"/>
    <col min="25" max="25" width="70.7109375" bestFit="1" customWidth="1"/>
    <col min="26" max="26" width="12.85546875" bestFit="1" customWidth="1"/>
  </cols>
  <sheetData>
    <row r="1" spans="1:27" x14ac:dyDescent="0.25">
      <c r="B1" t="s">
        <v>54</v>
      </c>
      <c r="F1" s="50" t="s">
        <v>55</v>
      </c>
      <c r="G1" s="51"/>
      <c r="H1" s="52"/>
      <c r="I1" s="65" t="s">
        <v>5</v>
      </c>
      <c r="J1" s="66">
        <v>5</v>
      </c>
      <c r="K1" s="67" t="s">
        <v>12</v>
      </c>
      <c r="L1" s="70" t="s">
        <v>20</v>
      </c>
      <c r="M1" t="s">
        <v>56</v>
      </c>
    </row>
    <row r="2" spans="1:27" ht="26.45" customHeight="1" x14ac:dyDescent="0.25">
      <c r="A2" s="123" t="s">
        <v>7</v>
      </c>
      <c r="B2" s="123"/>
      <c r="C2" s="123"/>
      <c r="D2" s="123"/>
      <c r="F2" s="53">
        <v>0.7</v>
      </c>
      <c r="G2" s="54">
        <v>0.45</v>
      </c>
      <c r="H2" s="55">
        <v>0.55000000000000004</v>
      </c>
      <c r="I2" s="39"/>
      <c r="J2" s="39"/>
      <c r="K2" s="39"/>
      <c r="L2" s="71"/>
      <c r="M2" s="123" t="s">
        <v>62</v>
      </c>
      <c r="N2" s="123"/>
      <c r="O2" s="123"/>
      <c r="P2" s="123"/>
      <c r="Q2" s="123"/>
      <c r="R2" s="123"/>
      <c r="X2" s="127" t="s">
        <v>43</v>
      </c>
      <c r="Y2" s="127"/>
      <c r="Z2" s="127"/>
      <c r="AA2" s="127"/>
    </row>
    <row r="3" spans="1:27" ht="6" customHeight="1" x14ac:dyDescent="0.25">
      <c r="A3" s="124"/>
      <c r="B3" s="124"/>
      <c r="F3" s="56"/>
      <c r="G3" s="34"/>
      <c r="H3" s="57"/>
      <c r="I3" s="39"/>
      <c r="J3" s="39"/>
      <c r="K3" s="39"/>
      <c r="L3" s="71"/>
      <c r="M3" s="124"/>
      <c r="N3" s="124"/>
    </row>
    <row r="4" spans="1:27" s="3" customFormat="1" ht="19.899999999999999" customHeight="1" x14ac:dyDescent="0.25">
      <c r="A4" s="4" t="s">
        <v>1</v>
      </c>
      <c r="B4" s="4" t="s">
        <v>4</v>
      </c>
      <c r="C4" s="5" t="s">
        <v>0</v>
      </c>
      <c r="D4" s="5" t="s">
        <v>8</v>
      </c>
      <c r="F4" s="58"/>
      <c r="G4" s="35" t="s">
        <v>28</v>
      </c>
      <c r="H4" s="59" t="s">
        <v>29</v>
      </c>
      <c r="I4" s="77" t="s">
        <v>57</v>
      </c>
      <c r="J4" s="28"/>
      <c r="K4" s="28"/>
      <c r="L4" s="72"/>
      <c r="M4" s="68" t="s">
        <v>1</v>
      </c>
      <c r="N4" s="4" t="s">
        <v>4</v>
      </c>
      <c r="O4" s="4" t="s">
        <v>0</v>
      </c>
      <c r="P4" s="5" t="s">
        <v>8</v>
      </c>
      <c r="Q4" s="5" t="s">
        <v>13</v>
      </c>
      <c r="R4" s="5" t="s">
        <v>14</v>
      </c>
      <c r="S4" s="2"/>
      <c r="T4" s="41" t="s">
        <v>32</v>
      </c>
      <c r="U4" s="41" t="s">
        <v>31</v>
      </c>
      <c r="X4" s="4" t="s">
        <v>1</v>
      </c>
      <c r="Y4" s="4" t="s">
        <v>4</v>
      </c>
      <c r="Z4" s="4" t="s">
        <v>0</v>
      </c>
      <c r="AA4" s="4" t="s">
        <v>8</v>
      </c>
    </row>
    <row r="5" spans="1:27" s="3" customFormat="1" ht="19.899999999999999" customHeight="1" x14ac:dyDescent="0.25">
      <c r="A5" s="5">
        <v>1</v>
      </c>
      <c r="B5" s="6" t="s">
        <v>42</v>
      </c>
      <c r="C5" s="9">
        <v>47.966500000000003</v>
      </c>
      <c r="D5" s="5" t="s">
        <v>6</v>
      </c>
      <c r="F5" s="60">
        <f>L5</f>
        <v>29.45</v>
      </c>
      <c r="G5" s="36">
        <f>F5*$G$2</f>
        <v>13.2525</v>
      </c>
      <c r="H5" s="61">
        <f>F5*$H$2</f>
        <v>16.197500000000002</v>
      </c>
      <c r="I5" s="40">
        <v>3.2</v>
      </c>
      <c r="J5" s="40">
        <v>4.0999999999999996</v>
      </c>
      <c r="K5" s="75">
        <f>I5*J5-(3.1416*1*1)</f>
        <v>9.9783999999999988</v>
      </c>
      <c r="L5" s="73">
        <v>29.45</v>
      </c>
      <c r="M5" s="69">
        <v>1</v>
      </c>
      <c r="N5" s="6" t="str">
        <f>B5</f>
        <v>Tijolos Refratários Paralelos Isolantes (P-229 x 114 x 63 mm, densidade: 0,8)</v>
      </c>
      <c r="O5" s="23">
        <f>F5</f>
        <v>29.45</v>
      </c>
      <c r="P5" s="5" t="s">
        <v>6</v>
      </c>
      <c r="Q5" s="26">
        <f>(K17)*0.114*1300</f>
        <v>19218.338879999996</v>
      </c>
      <c r="R5" s="23">
        <f>O5*Q5</f>
        <v>565980.08001599985</v>
      </c>
      <c r="S5" s="10"/>
      <c r="T5" s="42">
        <f>0.114*0.229*0.07*1300</f>
        <v>2.3756460000000001</v>
      </c>
      <c r="U5" s="82">
        <f>Q5/T5</f>
        <v>8089.7317529631919</v>
      </c>
      <c r="X5" s="5">
        <v>1</v>
      </c>
      <c r="Y5" s="6" t="s">
        <v>42</v>
      </c>
      <c r="Z5" s="23">
        <v>29.45</v>
      </c>
      <c r="AA5" s="5" t="s">
        <v>6</v>
      </c>
    </row>
    <row r="6" spans="1:27" s="3" customFormat="1" ht="19.899999999999999" customHeight="1" x14ac:dyDescent="0.25">
      <c r="A6" s="5">
        <v>2</v>
      </c>
      <c r="B6" s="6" t="s">
        <v>38</v>
      </c>
      <c r="C6" s="9">
        <v>60.430999999999997</v>
      </c>
      <c r="D6" s="5" t="s">
        <v>6</v>
      </c>
      <c r="F6" s="60">
        <f t="shared" ref="F6:F8" si="0">C6*$F$2</f>
        <v>42.301699999999997</v>
      </c>
      <c r="G6" s="36">
        <f t="shared" ref="G6:G8" si="1">F6*$G$2</f>
        <v>19.035764999999998</v>
      </c>
      <c r="H6" s="61">
        <f t="shared" ref="H6:H8" si="2">F6*$H$2</f>
        <v>23.265934999999999</v>
      </c>
      <c r="I6" s="77" t="s">
        <v>58</v>
      </c>
      <c r="J6" s="40"/>
      <c r="K6" s="75"/>
      <c r="L6" s="73">
        <v>30.96</v>
      </c>
      <c r="M6" s="69">
        <v>2</v>
      </c>
      <c r="N6" s="6" t="str">
        <f>B6</f>
        <v>Tijolos Refratários Paralelos Sílico Aluminoso (P-229 x 114 x 63 mm, com 52% Al203)</v>
      </c>
      <c r="O6" s="23">
        <f>F6</f>
        <v>42.301699999999997</v>
      </c>
      <c r="P6" s="5" t="s">
        <v>6</v>
      </c>
      <c r="Q6" s="26">
        <f>(K17)*0.114*2200</f>
        <v>32523.342719999993</v>
      </c>
      <c r="R6" s="23">
        <f t="shared" ref="R6:R9" si="3">O6*Q6</f>
        <v>1375792.6867386235</v>
      </c>
      <c r="S6" s="10"/>
      <c r="T6" s="42">
        <f>0.114*0.229*0.07*2200</f>
        <v>4.0203240000000005</v>
      </c>
      <c r="U6" s="82">
        <f>Q6/T6</f>
        <v>8089.7317529631919</v>
      </c>
      <c r="X6" s="5">
        <v>2</v>
      </c>
      <c r="Y6" s="6" t="s">
        <v>38</v>
      </c>
      <c r="Z6" s="23">
        <v>42.301699999999997</v>
      </c>
      <c r="AA6" s="5" t="s">
        <v>6</v>
      </c>
    </row>
    <row r="7" spans="1:27" s="3" customFormat="1" ht="19.899999999999999" customHeight="1" x14ac:dyDescent="0.25">
      <c r="A7" s="5">
        <v>3</v>
      </c>
      <c r="B7" s="6" t="s">
        <v>39</v>
      </c>
      <c r="C7" s="9">
        <v>11.446</v>
      </c>
      <c r="D7" s="5" t="s">
        <v>6</v>
      </c>
      <c r="F7" s="60">
        <f t="shared" si="0"/>
        <v>8.0122</v>
      </c>
      <c r="G7" s="36">
        <f t="shared" si="1"/>
        <v>3.6054900000000001</v>
      </c>
      <c r="H7" s="61">
        <f t="shared" si="2"/>
        <v>4.4067100000000003</v>
      </c>
      <c r="I7" s="40">
        <v>3.2</v>
      </c>
      <c r="J7" s="40">
        <v>4.0999999999999996</v>
      </c>
      <c r="K7" s="75">
        <f>I7*J7</f>
        <v>13.12</v>
      </c>
      <c r="L7" s="73" t="s">
        <v>35</v>
      </c>
      <c r="M7" s="69">
        <v>3</v>
      </c>
      <c r="N7" s="6" t="str">
        <f>B7</f>
        <v>ArgamassaÚmidadePegaaoAr (50%Al203)</v>
      </c>
      <c r="O7" s="23">
        <f>F7</f>
        <v>8.0122</v>
      </c>
      <c r="P7" s="5" t="s">
        <v>6</v>
      </c>
      <c r="Q7" s="26">
        <f>0.25*U7</f>
        <v>4044.8658764815959</v>
      </c>
      <c r="R7" s="23">
        <f t="shared" si="3"/>
        <v>32408.274375545843</v>
      </c>
      <c r="S7" s="10"/>
      <c r="T7"/>
      <c r="U7" s="80">
        <f>SUM(U5:U6)</f>
        <v>16179.463505926384</v>
      </c>
      <c r="X7" s="5">
        <v>3</v>
      </c>
      <c r="Y7" s="6" t="s">
        <v>39</v>
      </c>
      <c r="Z7" s="23">
        <v>8.0122</v>
      </c>
      <c r="AA7" s="5" t="s">
        <v>6</v>
      </c>
    </row>
    <row r="8" spans="1:27" s="3" customFormat="1" ht="19.899999999999999" customHeight="1" x14ac:dyDescent="0.25">
      <c r="A8" s="5">
        <v>4</v>
      </c>
      <c r="B8" s="6" t="s">
        <v>40</v>
      </c>
      <c r="C8" s="9">
        <f>42.3*2</f>
        <v>84.6</v>
      </c>
      <c r="D8" s="5" t="s">
        <v>6</v>
      </c>
      <c r="F8" s="62">
        <f t="shared" si="0"/>
        <v>59.219999999999992</v>
      </c>
      <c r="G8" s="63">
        <f t="shared" si="1"/>
        <v>26.648999999999997</v>
      </c>
      <c r="H8" s="64">
        <f t="shared" si="2"/>
        <v>32.570999999999998</v>
      </c>
      <c r="I8" s="78" t="s">
        <v>59</v>
      </c>
      <c r="J8" s="76"/>
      <c r="K8" s="75"/>
      <c r="L8" s="74">
        <v>42.3</v>
      </c>
      <c r="M8" s="69">
        <v>4</v>
      </c>
      <c r="N8" s="6" t="str">
        <f>B8</f>
        <v>Concreto Refratário Denso Regular Classe B</v>
      </c>
      <c r="O8" s="23">
        <f>F8</f>
        <v>59.219999999999992</v>
      </c>
      <c r="P8" s="5" t="s">
        <v>6</v>
      </c>
      <c r="Q8" s="26">
        <f>10*0.15*2200</f>
        <v>3300</v>
      </c>
      <c r="R8" s="23">
        <f t="shared" si="3"/>
        <v>195425.99999999997</v>
      </c>
      <c r="S8" s="10"/>
      <c r="T8" s="2"/>
      <c r="U8"/>
      <c r="X8" s="5">
        <v>4</v>
      </c>
      <c r="Y8" s="6" t="s">
        <v>40</v>
      </c>
      <c r="Z8" s="23">
        <v>59.219999999999992</v>
      </c>
      <c r="AA8" s="5" t="s">
        <v>6</v>
      </c>
    </row>
    <row r="9" spans="1:27" s="3" customFormat="1" ht="19.899999999999999" customHeight="1" x14ac:dyDescent="0.25">
      <c r="A9" s="5"/>
      <c r="B9" s="6"/>
      <c r="C9" s="9"/>
      <c r="D9" s="5"/>
      <c r="F9"/>
      <c r="G9" s="36"/>
      <c r="H9" s="36"/>
      <c r="I9" s="40">
        <v>7.3</v>
      </c>
      <c r="J9" s="40">
        <f>3.1+1</f>
        <v>4.0999999999999996</v>
      </c>
      <c r="K9" s="75">
        <f>I9*J9</f>
        <v>29.929999999999996</v>
      </c>
      <c r="L9" s="12"/>
      <c r="M9" s="5">
        <v>5</v>
      </c>
      <c r="N9" s="6" t="s">
        <v>41</v>
      </c>
      <c r="O9" s="23">
        <f>(0.8*10800*2)*F2</f>
        <v>12096</v>
      </c>
      <c r="P9" s="5" t="s">
        <v>34</v>
      </c>
      <c r="Q9" s="26">
        <f>K17*0.025</f>
        <v>3.2419599999999997</v>
      </c>
      <c r="R9" s="23">
        <f t="shared" si="3"/>
        <v>39214.748159999996</v>
      </c>
      <c r="S9" s="10"/>
      <c r="T9" s="2"/>
      <c r="U9"/>
      <c r="X9" s="5">
        <v>5</v>
      </c>
      <c r="Y9" s="6" t="s">
        <v>41</v>
      </c>
      <c r="Z9" s="23">
        <v>12096</v>
      </c>
      <c r="AA9" s="5" t="s">
        <v>34</v>
      </c>
    </row>
    <row r="10" spans="1:27" ht="19.149999999999999" customHeight="1" x14ac:dyDescent="0.25">
      <c r="C10" s="1"/>
      <c r="I10" s="78" t="s">
        <v>60</v>
      </c>
      <c r="J10" s="76"/>
      <c r="K10" s="75"/>
      <c r="Q10" s="24" t="s">
        <v>15</v>
      </c>
      <c r="R10" s="25">
        <f>SUM(R5:R9)</f>
        <v>2208821.7892901693</v>
      </c>
    </row>
    <row r="11" spans="1:27" x14ac:dyDescent="0.25">
      <c r="C11" s="1"/>
      <c r="I11" s="40">
        <v>7.3</v>
      </c>
      <c r="J11" s="40">
        <f>3.1+1</f>
        <v>4.0999999999999996</v>
      </c>
      <c r="K11" s="75">
        <f>I11*J11</f>
        <v>29.929999999999996</v>
      </c>
    </row>
    <row r="12" spans="1:27" x14ac:dyDescent="0.25">
      <c r="C12" s="1"/>
      <c r="I12" s="78" t="s">
        <v>61</v>
      </c>
      <c r="K12" s="75"/>
    </row>
    <row r="13" spans="1:27" x14ac:dyDescent="0.25">
      <c r="C13" s="1"/>
      <c r="I13" s="40">
        <v>3.2</v>
      </c>
      <c r="J13" s="40">
        <v>7.3</v>
      </c>
      <c r="K13" s="75">
        <f>I13*J13</f>
        <v>23.36</v>
      </c>
      <c r="M13" s="68" t="s">
        <v>1</v>
      </c>
      <c r="N13" s="4" t="s">
        <v>4</v>
      </c>
      <c r="O13" s="4" t="s">
        <v>0</v>
      </c>
      <c r="P13" s="5" t="s">
        <v>8</v>
      </c>
      <c r="Q13" s="5" t="s">
        <v>13</v>
      </c>
      <c r="R13" s="5" t="s">
        <v>14</v>
      </c>
    </row>
    <row r="14" spans="1:27" x14ac:dyDescent="0.25">
      <c r="C14" s="1"/>
      <c r="I14" s="78" t="s">
        <v>63</v>
      </c>
      <c r="K14" s="75"/>
      <c r="M14" s="69">
        <v>1</v>
      </c>
      <c r="N14" s="6" t="str">
        <f>N5</f>
        <v>Tijolos Refratários Paralelos Isolantes (P-229 x 114 x 63 mm, densidade: 0,8)</v>
      </c>
      <c r="O14" s="84">
        <f>T24</f>
        <v>9.4184999999999981</v>
      </c>
      <c r="P14" s="5" t="s">
        <v>6</v>
      </c>
      <c r="Q14" s="26">
        <f>Q5</f>
        <v>19218.338879999996</v>
      </c>
      <c r="R14" s="23">
        <f>O14*Q14</f>
        <v>181007.92474127992</v>
      </c>
      <c r="S14" s="85"/>
    </row>
    <row r="15" spans="1:27" x14ac:dyDescent="0.25">
      <c r="C15" s="1"/>
      <c r="I15" s="40">
        <v>3.2</v>
      </c>
      <c r="J15" s="40">
        <v>7.3</v>
      </c>
      <c r="K15" s="75">
        <f>I15*J15</f>
        <v>23.36</v>
      </c>
      <c r="M15" s="69">
        <v>2</v>
      </c>
      <c r="N15" s="6" t="str">
        <f t="shared" ref="N15:N18" si="4">N6</f>
        <v>Tijolos Refratários Paralelos Sílico Aluminoso (P-229 x 114 x 63 mm, com 52% Al203)</v>
      </c>
      <c r="O15" s="84">
        <f>T25</f>
        <v>14.625584999999997</v>
      </c>
      <c r="P15" s="5" t="s">
        <v>6</v>
      </c>
      <c r="Q15" s="26">
        <f t="shared" ref="Q15:Q18" si="5">Q6</f>
        <v>32523.342719999993</v>
      </c>
      <c r="R15" s="23">
        <f t="shared" ref="R15:R18" si="6">O15*Q15</f>
        <v>475672.91343549103</v>
      </c>
      <c r="S15" s="85"/>
    </row>
    <row r="16" spans="1:27" x14ac:dyDescent="0.25">
      <c r="C16" s="1"/>
      <c r="M16" s="69">
        <v>3</v>
      </c>
      <c r="N16" s="6" t="str">
        <f t="shared" si="4"/>
        <v>ArgamassaÚmidadePegaaoAr (50%Al203)</v>
      </c>
      <c r="O16" s="23">
        <f>O7</f>
        <v>8.0122</v>
      </c>
      <c r="P16" s="5" t="s">
        <v>6</v>
      </c>
      <c r="Q16" s="26">
        <f t="shared" si="5"/>
        <v>4044.8658764815959</v>
      </c>
      <c r="R16" s="23">
        <f t="shared" si="6"/>
        <v>32408.274375545843</v>
      </c>
    </row>
    <row r="17" spans="3:22" x14ac:dyDescent="0.25">
      <c r="C17" s="1"/>
      <c r="K17" s="79">
        <f>SUM(K5:K15)</f>
        <v>129.67839999999998</v>
      </c>
      <c r="M17" s="69">
        <v>4</v>
      </c>
      <c r="N17" s="6" t="str">
        <f t="shared" si="4"/>
        <v>Concreto Refratário Denso Regular Classe B</v>
      </c>
      <c r="O17" s="84">
        <f>T26</f>
        <v>19.025369999999999</v>
      </c>
      <c r="P17" s="5" t="s">
        <v>6</v>
      </c>
      <c r="Q17" s="26">
        <f t="shared" si="5"/>
        <v>3300</v>
      </c>
      <c r="R17" s="23">
        <f t="shared" si="6"/>
        <v>62783.720999999998</v>
      </c>
      <c r="S17" s="85"/>
    </row>
    <row r="18" spans="3:22" x14ac:dyDescent="0.25">
      <c r="C18" s="1"/>
      <c r="M18" s="5">
        <v>5</v>
      </c>
      <c r="N18" s="6" t="str">
        <f t="shared" si="4"/>
        <v>Manta de fibra cerâmica de Manta de Fibra Cerâmica</v>
      </c>
      <c r="O18" s="23">
        <f>O9</f>
        <v>12096</v>
      </c>
      <c r="P18" s="5" t="s">
        <v>34</v>
      </c>
      <c r="Q18" s="26">
        <f t="shared" si="5"/>
        <v>3.2419599999999997</v>
      </c>
      <c r="R18" s="23">
        <f t="shared" si="6"/>
        <v>39214.748159999996</v>
      </c>
    </row>
    <row r="19" spans="3:22" s="3" customFormat="1" ht="19.899999999999999" customHeight="1" x14ac:dyDescent="0.25">
      <c r="J19" s="8"/>
      <c r="K19" s="8"/>
      <c r="L19" s="8"/>
      <c r="M19"/>
      <c r="N19"/>
      <c r="O19"/>
      <c r="P19"/>
      <c r="Q19" s="24" t="s">
        <v>15</v>
      </c>
      <c r="R19" s="25">
        <f>SUM(R14:R18)</f>
        <v>791087.58171231672</v>
      </c>
      <c r="U19"/>
    </row>
    <row r="20" spans="3:22" x14ac:dyDescent="0.25">
      <c r="S20" s="3"/>
    </row>
    <row r="22" spans="3:22" x14ac:dyDescent="0.25">
      <c r="M22" s="20"/>
      <c r="P22" s="86">
        <v>1</v>
      </c>
      <c r="Q22" s="19"/>
      <c r="R22" s="19">
        <v>1.17</v>
      </c>
      <c r="S22" s="19">
        <v>1.1499999999999999</v>
      </c>
    </row>
    <row r="23" spans="3:22" x14ac:dyDescent="0.25">
      <c r="N23" s="45" t="s">
        <v>65</v>
      </c>
      <c r="O23" s="45" t="s">
        <v>46</v>
      </c>
      <c r="P23" s="45" t="s">
        <v>51</v>
      </c>
      <c r="Q23" s="38" t="s">
        <v>49</v>
      </c>
      <c r="R23" s="38" t="s">
        <v>48</v>
      </c>
      <c r="S23" s="38" t="s">
        <v>50</v>
      </c>
      <c r="T23" s="38" t="s">
        <v>27</v>
      </c>
    </row>
    <row r="24" spans="3:22" hidden="1" x14ac:dyDescent="0.25">
      <c r="N24" s="81" t="str">
        <f>N14</f>
        <v>Tijolos Refratários Paralelos Isolantes (P-229 x 114 x 63 mm, densidade: 0,8)</v>
      </c>
      <c r="O24" s="1">
        <v>7</v>
      </c>
      <c r="P24" s="1">
        <f>O24*P22</f>
        <v>7</v>
      </c>
      <c r="Q24" s="1"/>
      <c r="R24" s="1">
        <f>P24*R22</f>
        <v>8.19</v>
      </c>
      <c r="S24" s="1">
        <f>R24*S22</f>
        <v>9.4184999999999981</v>
      </c>
      <c r="T24" s="17">
        <f>S24</f>
        <v>9.4184999999999981</v>
      </c>
      <c r="V24" s="1">
        <f>T24*Q5</f>
        <v>181007.92474127992</v>
      </c>
    </row>
    <row r="25" spans="3:22" hidden="1" x14ac:dyDescent="0.25">
      <c r="N25" s="81" t="str">
        <f>N15</f>
        <v>Tijolos Refratários Paralelos Sílico Aluminoso (P-229 x 114 x 63 mm, com 52% Al203)</v>
      </c>
      <c r="O25" s="1">
        <v>10.87</v>
      </c>
      <c r="P25" s="20">
        <f>O25*P22</f>
        <v>10.87</v>
      </c>
      <c r="R25" s="20">
        <f>P25*R22</f>
        <v>12.717899999999998</v>
      </c>
      <c r="S25" s="20">
        <f>R25*S22</f>
        <v>14.625584999999997</v>
      </c>
      <c r="T25" s="17">
        <f>S25</f>
        <v>14.625584999999997</v>
      </c>
      <c r="V25" s="1">
        <f>T25*Q6</f>
        <v>475672.91343549103</v>
      </c>
    </row>
    <row r="26" spans="3:22" x14ac:dyDescent="0.25">
      <c r="N26" s="83" t="s">
        <v>64</v>
      </c>
      <c r="O26" s="20">
        <v>14.14</v>
      </c>
      <c r="P26" s="20">
        <f>O26*P22</f>
        <v>14.14</v>
      </c>
      <c r="R26" s="21">
        <f>P26*R22</f>
        <v>16.543800000000001</v>
      </c>
      <c r="S26" s="21">
        <f>R26*S22</f>
        <v>19.025369999999999</v>
      </c>
      <c r="T26" s="17">
        <f>S26</f>
        <v>19.025369999999999</v>
      </c>
      <c r="V26" s="1">
        <f>T26*Q8</f>
        <v>62783.720999999998</v>
      </c>
    </row>
    <row r="27" spans="3:22" x14ac:dyDescent="0.25">
      <c r="N27" s="83" t="s">
        <v>47</v>
      </c>
      <c r="O27" s="20">
        <v>7.41</v>
      </c>
      <c r="P27" s="20">
        <f>O27*P22</f>
        <v>7.41</v>
      </c>
      <c r="R27" s="21">
        <f>P27*R22</f>
        <v>8.6696999999999989</v>
      </c>
      <c r="S27" s="21">
        <f>R27*S22</f>
        <v>9.9701549999999983</v>
      </c>
      <c r="T27" s="17">
        <f>S27</f>
        <v>9.9701549999999983</v>
      </c>
    </row>
    <row r="28" spans="3:22" x14ac:dyDescent="0.25">
      <c r="N28" s="20" t="s">
        <v>16</v>
      </c>
      <c r="O28" s="20">
        <v>25853.5</v>
      </c>
      <c r="P28" s="20">
        <f>O28*P22</f>
        <v>25853.5</v>
      </c>
      <c r="R28" s="21">
        <f>P28*1.17</f>
        <v>30248.594999999998</v>
      </c>
      <c r="S28" s="21">
        <f>R28*1.15</f>
        <v>34785.884249999996</v>
      </c>
      <c r="T28" s="87">
        <f>S28</f>
        <v>34785.884249999996</v>
      </c>
      <c r="V28" s="1">
        <f>SUM(V24:V27)</f>
        <v>719464.55917677097</v>
      </c>
    </row>
    <row r="32" spans="3:22" x14ac:dyDescent="0.25">
      <c r="N32" s="31" t="s">
        <v>25</v>
      </c>
      <c r="O32" s="32"/>
    </row>
    <row r="33" spans="14:15" x14ac:dyDescent="0.25">
      <c r="N33" s="18" t="s">
        <v>26</v>
      </c>
      <c r="O33" s="29" t="s">
        <v>6</v>
      </c>
    </row>
    <row r="34" spans="14:15" x14ac:dyDescent="0.25">
      <c r="N34" t="s">
        <v>22</v>
      </c>
      <c r="O34" s="30">
        <f>Q5/2</f>
        <v>9609.1694399999978</v>
      </c>
    </row>
    <row r="35" spans="14:15" x14ac:dyDescent="0.25">
      <c r="N35" t="s">
        <v>21</v>
      </c>
      <c r="O35" s="30">
        <f>Q5/2</f>
        <v>9609.1694399999978</v>
      </c>
    </row>
    <row r="36" spans="14:15" x14ac:dyDescent="0.25">
      <c r="N36" t="s">
        <v>24</v>
      </c>
      <c r="O36" s="30">
        <f>Q6/2</f>
        <v>16261.671359999997</v>
      </c>
    </row>
    <row r="37" spans="14:15" x14ac:dyDescent="0.25">
      <c r="N37" t="s">
        <v>23</v>
      </c>
      <c r="O37" s="30">
        <f>Q6/2</f>
        <v>16261.671359999997</v>
      </c>
    </row>
  </sheetData>
  <mergeCells count="5">
    <mergeCell ref="A2:D2"/>
    <mergeCell ref="M2:R2"/>
    <mergeCell ref="X2:AA2"/>
    <mergeCell ref="A3:B3"/>
    <mergeCell ref="M3:N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TRANSIÇÃO</vt:lpstr>
      <vt:lpstr>FORNALHA 02_Obsoleto</vt:lpstr>
      <vt:lpstr>FORNALHA 01_parcial (rev 01)_ob</vt:lpstr>
      <vt:lpstr>FORNALHA 100%_obsoleto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Celice Santana Souza</dc:creator>
  <cp:lastModifiedBy>Risoterm - Gabriel</cp:lastModifiedBy>
  <cp:lastPrinted>2023-12-22T18:38:54Z</cp:lastPrinted>
  <dcterms:created xsi:type="dcterms:W3CDTF">2015-06-16T16:59:49Z</dcterms:created>
  <dcterms:modified xsi:type="dcterms:W3CDTF">2024-04-15T20:51:21Z</dcterms:modified>
</cp:coreProperties>
</file>