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 Mesquita\Desktop\"/>
    </mc:Choice>
  </mc:AlternateContent>
  <xr:revisionPtr revIDLastSave="0" documentId="13_ncr:1_{0B1E6655-3D7E-46A8-82A0-D614C64906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FP - apoio HH" sheetId="4" r:id="rId1"/>
    <sheet name="modelo 01" sheetId="8" r:id="rId2"/>
  </sheets>
  <definedNames>
    <definedName name="_xlnm.Print_Area" localSheetId="0">'DFP - apoio HH'!$A$1:$E$171</definedName>
  </definedNames>
  <calcPr calcId="191029"/>
</workbook>
</file>

<file path=xl/calcChain.xml><?xml version="1.0" encoding="utf-8"?>
<calcChain xmlns="http://schemas.openxmlformats.org/spreadsheetml/2006/main">
  <c r="C46" i="4" l="1"/>
  <c r="C51" i="4"/>
  <c r="C49" i="4"/>
  <c r="F40" i="8"/>
  <c r="F39" i="8"/>
  <c r="C50" i="4"/>
  <c r="F9" i="8"/>
  <c r="F8" i="8"/>
  <c r="F7" i="8"/>
  <c r="C47" i="4"/>
  <c r="B47" i="4"/>
  <c r="B42" i="4"/>
  <c r="F38" i="8"/>
  <c r="C48" i="4"/>
  <c r="C45" i="4"/>
  <c r="G9" i="8"/>
  <c r="G8" i="8"/>
  <c r="G7" i="8"/>
  <c r="H9" i="8"/>
  <c r="H8" i="8"/>
  <c r="H7" i="8"/>
  <c r="B10" i="4"/>
  <c r="C10" i="4" s="1"/>
  <c r="B9" i="4"/>
  <c r="C9" i="4" s="1"/>
  <c r="B8" i="4"/>
  <c r="C8" i="4" s="1"/>
  <c r="G40" i="8" l="1"/>
  <c r="G39" i="8"/>
  <c r="G38" i="8"/>
  <c r="I9" i="8" l="1"/>
  <c r="I8" i="8"/>
  <c r="I7" i="8"/>
  <c r="G41" i="8"/>
  <c r="H12" i="8" l="1"/>
  <c r="C23" i="8" s="1"/>
  <c r="C21" i="8" l="1"/>
  <c r="C22" i="8"/>
  <c r="C17" i="8"/>
  <c r="C31" i="8" s="1"/>
  <c r="C16" i="8"/>
  <c r="C20" i="8"/>
  <c r="C27" i="8"/>
  <c r="C33" i="8" l="1"/>
  <c r="H35" i="8" s="1"/>
  <c r="B144" i="4"/>
  <c r="B117" i="4"/>
  <c r="D91" i="4"/>
  <c r="D90" i="4"/>
  <c r="D51" i="4"/>
  <c r="D50" i="4"/>
  <c r="D93" i="4" l="1"/>
  <c r="C98" i="4" s="1"/>
  <c r="D98" i="4" s="1"/>
  <c r="C97" i="4" l="1"/>
  <c r="D97" i="4" s="1"/>
  <c r="D100" i="4" s="1"/>
  <c r="C105" i="4" s="1"/>
  <c r="D105" i="4" s="1"/>
  <c r="D108" i="4" s="1"/>
  <c r="E119" i="4" s="1"/>
  <c r="B83" i="4" l="1"/>
  <c r="D46" i="4"/>
  <c r="D38" i="4"/>
  <c r="D37" i="4"/>
  <c r="D49" i="4" l="1"/>
  <c r="D42" i="4"/>
  <c r="D45" i="4" l="1"/>
  <c r="D48" i="4" l="1"/>
  <c r="D47" i="4"/>
  <c r="C44" i="4"/>
  <c r="D44" i="4" s="1"/>
  <c r="D43" i="4"/>
  <c r="D33" i="4"/>
  <c r="D32" i="4"/>
  <c r="E18" i="4"/>
  <c r="E17" i="4"/>
  <c r="E16" i="4"/>
  <c r="E15" i="4"/>
  <c r="E14" i="4"/>
  <c r="E13" i="4"/>
  <c r="D34" i="4" l="1"/>
  <c r="D52" i="4"/>
  <c r="E19" i="4"/>
  <c r="E20" i="4" s="1"/>
  <c r="E22" i="4" s="1"/>
  <c r="C124" i="4" s="1"/>
  <c r="D124" i="4" s="1"/>
  <c r="D127" i="4" s="1"/>
  <c r="C132" i="4" s="1"/>
  <c r="D132" i="4" s="1"/>
  <c r="D135" i="4" s="1"/>
  <c r="E146" i="4" s="1"/>
  <c r="D39" i="4"/>
  <c r="C27" i="4" l="1"/>
  <c r="E29" i="4" s="1"/>
  <c r="E54" i="4" s="1"/>
  <c r="C67" i="4" l="1"/>
  <c r="D67" i="4" s="1"/>
  <c r="D70" i="4" s="1"/>
  <c r="C59" i="4"/>
  <c r="D59" i="4" s="1"/>
  <c r="C58" i="4"/>
  <c r="D58" i="4" s="1"/>
  <c r="C60" i="4"/>
  <c r="D60" i="4" s="1"/>
  <c r="D62" i="4" l="1"/>
  <c r="E74" i="4" s="1"/>
  <c r="E85" i="4" s="1"/>
  <c r="H85" i="4" s="1"/>
  <c r="E148" i="4" l="1"/>
</calcChain>
</file>

<file path=xl/sharedStrings.xml><?xml version="1.0" encoding="utf-8"?>
<sst xmlns="http://schemas.openxmlformats.org/spreadsheetml/2006/main" count="200" uniqueCount="131">
  <si>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</si>
  <si>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</si>
  <si>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</si>
  <si>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</si>
  <si>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</si>
  <si>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</si>
  <si>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</si>
  <si>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</si>
  <si>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</si>
  <si>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</si>
  <si>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</si>
  <si>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</si>
  <si>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</si>
  <si>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</si>
  <si>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</si>
  <si>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</si>
  <si>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</si>
  <si>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</si>
  <si>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</si>
  <si>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</si>
  <si>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</si>
  <si>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</si>
  <si>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</si>
  <si>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</si>
  <si>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</si>
  <si>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</si>
  <si>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</si>
  <si>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</si>
  <si>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</si>
  <si>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</si>
  <si>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</si>
  <si>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</si>
  <si>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</si>
  <si>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</si>
  <si>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</si>
  <si>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</si>
  <si>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</si>
  <si>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</si>
  <si>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</si>
  <si>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</si>
  <si>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</si>
  <si>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</si>
  <si>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</si>
  <si>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</si>
  <si>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</si>
  <si>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</si>
  <si>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</si>
  <si>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</si>
  <si>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</si>
  <si>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</si>
  <si>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</si>
  <si>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</si>
  <si>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</si>
  <si>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</si>
  <si>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</si>
  <si>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</si>
  <si>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</si>
  <si>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</si>
  <si>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</si>
  <si>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</si>
  <si>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</si>
  <si>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</si>
  <si>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</si>
  <si>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</si>
  <si>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</si>
  <si>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Pedreiro Refratarista</t>
  </si>
  <si>
    <t>Ajudante</t>
  </si>
  <si>
    <t>Exames Médicos</t>
  </si>
  <si>
    <t>Seguro de Acidentes Pessoais</t>
  </si>
  <si>
    <t>Cesta Básica</t>
  </si>
  <si>
    <t>Higienização de EPI´S</t>
  </si>
  <si>
    <t>vb</t>
  </si>
  <si>
    <t>Adm. Central e Gerenciamento</t>
  </si>
  <si>
    <t>Despesas Financeiras</t>
  </si>
  <si>
    <t>Lucro Operacional</t>
  </si>
  <si>
    <t>Provisão p/ IRPJ e CSLL</t>
  </si>
  <si>
    <t>Fardamento</t>
  </si>
  <si>
    <t>EPI's</t>
  </si>
  <si>
    <t>Aviso Prévio Indenizado</t>
  </si>
  <si>
    <t>Hospedagem</t>
  </si>
  <si>
    <t xml:space="preserve">Passagem </t>
  </si>
  <si>
    <t>7. Prêmio Parada</t>
  </si>
  <si>
    <t>Prêmio de Parada</t>
  </si>
  <si>
    <t>7.1 Custos Indiretos</t>
  </si>
  <si>
    <t>7.2 Tributos Incidentes sobre o Lucro</t>
  </si>
  <si>
    <t>7.3 Tributos Incidentes sobre o Faturamento</t>
  </si>
  <si>
    <t>7.4 .Preço Total  (R$)</t>
  </si>
  <si>
    <t>8. Aviso Prévio Indenizado</t>
  </si>
  <si>
    <t>8.1 Tributos Incidentes sobre o Lucro</t>
  </si>
  <si>
    <t>8.2 Tributos Incidentes sobre o Faturamento</t>
  </si>
  <si>
    <t>8.3 Preço Total  (R$)</t>
  </si>
  <si>
    <t>Total</t>
  </si>
  <si>
    <t>lanche</t>
  </si>
  <si>
    <t>almoço</t>
  </si>
  <si>
    <t>Dias</t>
  </si>
  <si>
    <t>Qtd</t>
  </si>
  <si>
    <t>desjejum</t>
  </si>
  <si>
    <t>Total de M.O. + Encargos</t>
  </si>
  <si>
    <t>TOTAL  ENCARGOS</t>
  </si>
  <si>
    <t>50% (FGTS)</t>
  </si>
  <si>
    <t>Depósito por despedida</t>
  </si>
  <si>
    <t xml:space="preserve">D) Multa por Despedida </t>
  </si>
  <si>
    <t>Reincidência de "A"  x "B"</t>
  </si>
  <si>
    <t xml:space="preserve">C) Taxa das Reincidências </t>
  </si>
  <si>
    <t>Aviso Prévio Idenizado</t>
  </si>
  <si>
    <t>Auxílio Doença</t>
  </si>
  <si>
    <t>Férias</t>
  </si>
  <si>
    <t>13º Salário</t>
  </si>
  <si>
    <t xml:space="preserve">B) Encargos Esporádicos </t>
  </si>
  <si>
    <t>FGTS</t>
  </si>
  <si>
    <t>INSS Empresa</t>
  </si>
  <si>
    <t>A) Encargos Básicos</t>
  </si>
  <si>
    <t>Valor Mensal</t>
  </si>
  <si>
    <t>% Encargos</t>
  </si>
  <si>
    <t>Encargos Sociais</t>
  </si>
  <si>
    <t xml:space="preserve">1.2 Encargos Sociais </t>
  </si>
  <si>
    <t>Total Salários</t>
  </si>
  <si>
    <r>
      <t>BASE: MAIO</t>
    </r>
    <r>
      <rPr>
        <sz val="10"/>
        <rFont val="Arial"/>
        <family val="2"/>
      </rPr>
      <t>/ 2019</t>
    </r>
  </si>
  <si>
    <t>Total
 Parcial (R$)</t>
  </si>
  <si>
    <t>Hora Normal</t>
  </si>
  <si>
    <t>Adc. Noturno</t>
  </si>
  <si>
    <t>Hora Extra</t>
  </si>
  <si>
    <t>Periculosidade</t>
  </si>
  <si>
    <t>Regime de
 Trabalho</t>
  </si>
  <si>
    <t>Salário
 Básico (R$)</t>
  </si>
  <si>
    <t>Quantidade</t>
  </si>
  <si>
    <t xml:space="preserve">1.1 Salários </t>
  </si>
  <si>
    <t>Pedreiro Lider</t>
  </si>
  <si>
    <t>Ferramentas Manuais</t>
  </si>
  <si>
    <t>Alimentação</t>
  </si>
  <si>
    <t xml:space="preserve">COMPOSIÇÃO DE PREÇOS-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</si>
</sst>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"/>
    <numFmt numFmtId="167" formatCode="0.0%"/>
    <numFmt numFmtId="168" formatCode="&quot;R$&quot;\ #,##0.00"/>
    <numFmt numFmtId="169" formatCode="_(&quot;R$&quot;* #,##0.00_);_(&quot;R$&quot;* \(#,##0.00\);_(&quot;R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lightGray">
        <fgColor theme="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12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5" fontId="1" fillId="4" borderId="9" xfId="3" applyFont="1" applyFill="1" applyBorder="1" applyAlignment="1" applyProtection="1">
      <alignment horizontal="center"/>
      <protection locked="0"/>
    </xf>
    <xf numFmtId="165" fontId="1" fillId="3" borderId="20" xfId="1" applyNumberFormat="1" applyFont="1" applyFill="1" applyBorder="1" applyAlignment="1" applyProtection="1">
      <alignment horizontal="center"/>
    </xf>
    <xf numFmtId="0" fontId="1" fillId="0" borderId="19" xfId="1" applyFont="1" applyBorder="1"/>
    <xf numFmtId="0" fontId="1" fillId="4" borderId="9" xfId="1" applyNumberFormat="1" applyFont="1" applyFill="1" applyBorder="1" applyAlignment="1" applyProtection="1">
      <alignment horizontal="center"/>
      <protection locked="0"/>
    </xf>
    <xf numFmtId="165" fontId="1" fillId="3" borderId="19" xfId="1" applyNumberFormat="1" applyFont="1" applyFill="1" applyBorder="1" applyAlignment="1" applyProtection="1">
      <alignment horizontal="center"/>
    </xf>
    <xf numFmtId="0" fontId="1" fillId="0" borderId="9" xfId="1" applyFont="1" applyBorder="1"/>
    <xf numFmtId="165" fontId="1" fillId="3" borderId="9" xfId="1" applyNumberFormat="1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0" borderId="0" xfId="1" applyFont="1"/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5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5" fontId="1" fillId="3" borderId="9" xfId="3" applyFont="1" applyFill="1" applyBorder="1" applyAlignment="1" applyProtection="1">
      <alignment horizontal="center"/>
    </xf>
    <xf numFmtId="0" fontId="1" fillId="0" borderId="18" xfId="1" applyFont="1" applyFill="1" applyBorder="1" applyProtection="1">
      <protection locked="0"/>
    </xf>
    <xf numFmtId="10" fontId="1" fillId="4" borderId="17" xfId="1" applyNumberFormat="1" applyFont="1" applyFill="1" applyBorder="1" applyAlignment="1" applyProtection="1">
      <alignment horizontal="center"/>
      <protection locked="0"/>
    </xf>
    <xf numFmtId="165" fontId="1" fillId="3" borderId="17" xfId="3" applyFont="1" applyFill="1" applyBorder="1" applyAlignment="1" applyProtection="1">
      <alignment horizontal="center"/>
    </xf>
    <xf numFmtId="0" fontId="1" fillId="0" borderId="14" xfId="1" applyFont="1" applyFill="1" applyBorder="1" applyProtection="1">
      <protection locked="0"/>
    </xf>
    <xf numFmtId="10" fontId="1" fillId="4" borderId="14" xfId="1" applyNumberFormat="1" applyFont="1" applyFill="1" applyBorder="1" applyAlignment="1" applyProtection="1">
      <alignment horizontal="center"/>
      <protection locked="0"/>
    </xf>
    <xf numFmtId="165" fontId="1" fillId="3" borderId="14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Fill="1" applyBorder="1" applyProtection="1">
      <protection locked="0"/>
    </xf>
    <xf numFmtId="0" fontId="1" fillId="0" borderId="2" xfId="1" applyFont="1" applyBorder="1"/>
    <xf numFmtId="44" fontId="3" fillId="2" borderId="4" xfId="4" applyFont="1" applyFill="1" applyBorder="1" applyAlignment="1">
      <alignment horizontal="left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5" fontId="5" fillId="9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165" fontId="3" fillId="5" borderId="1" xfId="1" applyNumberFormat="1" applyFont="1" applyFill="1" applyBorder="1" applyAlignment="1" applyProtection="1">
      <alignment horizontal="right" vertical="center"/>
    </xf>
    <xf numFmtId="0" fontId="1" fillId="0" borderId="8" xfId="1" applyFont="1" applyBorder="1"/>
    <xf numFmtId="43" fontId="1" fillId="0" borderId="0" xfId="1" applyNumberFormat="1" applyFont="1"/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44" fontId="3" fillId="9" borderId="0" xfId="4" applyFont="1" applyFill="1" applyBorder="1" applyAlignment="1">
      <alignment horizontal="left"/>
    </xf>
    <xf numFmtId="0" fontId="1" fillId="0" borderId="16" xfId="1" applyFont="1" applyFill="1" applyBorder="1" applyProtection="1">
      <protection locked="0"/>
    </xf>
    <xf numFmtId="165" fontId="1" fillId="3" borderId="1" xfId="3" applyFont="1" applyFill="1" applyBorder="1" applyAlignment="1" applyProtection="1">
      <alignment horizontal="center"/>
    </xf>
    <xf numFmtId="0" fontId="1" fillId="5" borderId="7" xfId="1" applyFont="1" applyFill="1" applyBorder="1" applyAlignment="1">
      <alignment vertical="center"/>
    </xf>
    <xf numFmtId="0" fontId="1" fillId="0" borderId="1" xfId="1" applyFont="1" applyBorder="1"/>
    <xf numFmtId="0" fontId="13" fillId="0" borderId="0" xfId="0" applyFont="1"/>
    <xf numFmtId="0" fontId="1" fillId="0" borderId="0" xfId="0" applyFont="1"/>
    <xf numFmtId="44" fontId="3" fillId="0" borderId="0" xfId="0" applyNumberFormat="1" applyFont="1" applyFill="1"/>
    <xf numFmtId="44" fontId="1" fillId="0" borderId="4" xfId="4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right"/>
    </xf>
    <xf numFmtId="167" fontId="13" fillId="0" borderId="0" xfId="6" applyNumberFormat="1" applyFont="1" applyAlignment="1">
      <alignment horizontal="right"/>
    </xf>
    <xf numFmtId="165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1" fillId="0" borderId="24" xfId="0" applyFont="1" applyFill="1" applyBorder="1" applyAlignment="1" applyProtection="1">
      <alignment horizontal="center"/>
      <protection locked="0"/>
    </xf>
    <xf numFmtId="168" fontId="1" fillId="0" borderId="0" xfId="0" applyNumberFormat="1" applyFont="1"/>
    <xf numFmtId="0" fontId="1" fillId="0" borderId="0" xfId="0" applyFont="1" applyBorder="1"/>
    <xf numFmtId="168" fontId="1" fillId="0" borderId="0" xfId="0" applyNumberFormat="1" applyFont="1" applyBorder="1"/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9" fontId="1" fillId="0" borderId="0" xfId="6" applyFont="1" applyFill="1" applyBorder="1" applyAlignment="1">
      <alignment horizontal="center"/>
    </xf>
    <xf numFmtId="10" fontId="1" fillId="0" borderId="0" xfId="6" applyNumberFormat="1" applyFont="1" applyFill="1" applyBorder="1" applyAlignment="1">
      <alignment horizontal="center"/>
    </xf>
    <xf numFmtId="49" fontId="3" fillId="0" borderId="0" xfId="6" applyNumberFormat="1" applyFont="1" applyFill="1" applyBorder="1" applyAlignment="1">
      <alignment horizontal="left"/>
    </xf>
    <xf numFmtId="169" fontId="3" fillId="5" borderId="4" xfId="4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" fillId="3" borderId="25" xfId="0" applyNumberFormat="1" applyFont="1" applyFill="1" applyBorder="1" applyAlignment="1">
      <alignment horizontal="center"/>
    </xf>
    <xf numFmtId="10" fontId="1" fillId="10" borderId="14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69" fontId="1" fillId="3" borderId="26" xfId="4" applyNumberFormat="1" applyFont="1" applyFill="1" applyBorder="1" applyAlignment="1">
      <alignment horizontal="center"/>
    </xf>
    <xf numFmtId="10" fontId="1" fillId="10" borderId="9" xfId="0" applyNumberFormat="1" applyFont="1" applyFill="1" applyBorder="1" applyAlignment="1" applyProtection="1">
      <alignment horizontal="center"/>
      <protection locked="0"/>
    </xf>
    <xf numFmtId="0" fontId="1" fillId="11" borderId="9" xfId="0" applyFont="1" applyFill="1" applyBorder="1"/>
    <xf numFmtId="169" fontId="3" fillId="3" borderId="26" xfId="4" applyNumberFormat="1" applyFont="1" applyFill="1" applyBorder="1" applyAlignment="1">
      <alignment horizontal="center"/>
    </xf>
    <xf numFmtId="10" fontId="3" fillId="10" borderId="9" xfId="0" applyNumberFormat="1" applyFont="1" applyFill="1" applyBorder="1" applyAlignment="1" applyProtection="1">
      <alignment horizontal="center"/>
      <protection locked="0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0" fontId="1" fillId="0" borderId="9" xfId="0" applyNumberFormat="1" applyFont="1" applyFill="1" applyBorder="1" applyAlignment="1" applyProtection="1">
      <alignment horizontal="center"/>
      <protection locked="0"/>
    </xf>
    <xf numFmtId="10" fontId="1" fillId="0" borderId="26" xfId="6" applyNumberFormat="1" applyFont="1" applyFill="1" applyBorder="1" applyAlignment="1">
      <alignment horizontal="center"/>
    </xf>
    <xf numFmtId="165" fontId="3" fillId="3" borderId="26" xfId="0" applyNumberFormat="1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68" fontId="5" fillId="0" borderId="0" xfId="0" applyNumberFormat="1" applyFont="1"/>
    <xf numFmtId="165" fontId="3" fillId="3" borderId="27" xfId="0" applyNumberFormat="1" applyFont="1" applyFill="1" applyBorder="1" applyAlignment="1">
      <alignment horizontal="center"/>
    </xf>
    <xf numFmtId="10" fontId="3" fillId="10" borderId="8" xfId="0" applyNumberFormat="1" applyFont="1" applyFill="1" applyBorder="1" applyAlignment="1" applyProtection="1">
      <alignment horizontal="center"/>
      <protection locked="0"/>
    </xf>
    <xf numFmtId="0" fontId="3" fillId="11" borderId="8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5" fillId="0" borderId="0" xfId="0" applyFont="1" applyFill="1"/>
    <xf numFmtId="165" fontId="3" fillId="0" borderId="0" xfId="0" applyNumberFormat="1" applyFont="1" applyBorder="1"/>
    <xf numFmtId="0" fontId="3" fillId="0" borderId="0" xfId="0" applyFont="1" applyBorder="1"/>
    <xf numFmtId="165" fontId="3" fillId="0" borderId="0" xfId="5" applyNumberFormat="1" applyFont="1" applyBorder="1" applyAlignment="1">
      <alignment horizontal="center"/>
    </xf>
    <xf numFmtId="0" fontId="3" fillId="0" borderId="0" xfId="5" applyNumberFormat="1" applyFont="1" applyBorder="1" applyAlignment="1">
      <alignment horizontal="center" vertical="center"/>
    </xf>
    <xf numFmtId="165" fontId="1" fillId="0" borderId="18" xfId="5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169" fontId="1" fillId="3" borderId="9" xfId="4" applyNumberFormat="1" applyFont="1" applyFill="1" applyBorder="1" applyAlignment="1">
      <alignment horizontal="center" vertical="center"/>
    </xf>
    <xf numFmtId="169" fontId="1" fillId="0" borderId="9" xfId="4" applyNumberFormat="1" applyFont="1" applyFill="1" applyBorder="1" applyAlignment="1" applyProtection="1">
      <alignment horizontal="center" vertic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2" fontId="0" fillId="9" borderId="9" xfId="0" applyNumberFormat="1" applyFill="1" applyBorder="1"/>
    <xf numFmtId="0" fontId="0" fillId="9" borderId="9" xfId="0" applyFill="1" applyBorder="1"/>
    <xf numFmtId="0" fontId="3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/>
    <xf numFmtId="0" fontId="3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5" borderId="0" xfId="0" applyFont="1" applyFill="1" applyAlignment="1">
      <alignment horizontal="left" vertical="center"/>
    </xf>
    <xf numFmtId="44" fontId="3" fillId="3" borderId="4" xfId="4" applyFont="1" applyFill="1" applyBorder="1" applyAlignment="1">
      <alignment vertical="center"/>
    </xf>
    <xf numFmtId="164" fontId="0" fillId="0" borderId="0" xfId="0" applyNumberFormat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3" fillId="5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9" fontId="3" fillId="5" borderId="5" xfId="4" applyNumberFormat="1" applyFont="1" applyFill="1" applyBorder="1" applyAlignment="1">
      <alignment horizontal="center" vertical="center"/>
    </xf>
    <xf numFmtId="169" fontId="3" fillId="5" borderId="7" xfId="4" applyNumberFormat="1" applyFont="1" applyFill="1" applyBorder="1" applyAlignment="1">
      <alignment horizontal="center" vertical="center"/>
    </xf>
    <xf numFmtId="169" fontId="3" fillId="12" borderId="0" xfId="4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right"/>
    </xf>
  </cellXfs>
  <cellStyles count="7">
    <cellStyle name="Moeda" xfId="4" builtinId="4"/>
    <cellStyle name="Normal" xfId="0" builtinId="0"/>
    <cellStyle name="Normal 2" xfId="1" xr:uid="{00000000-0005-0000-0000-000002000000}"/>
    <cellStyle name="Porcentagem" xfId="6" builtinId="5"/>
    <cellStyle name="Porcentagem 2" xfId="2" xr:uid="{00000000-0005-0000-0000-000004000000}"/>
    <cellStyle name="Vírgula" xfId="5" builtinId="3"/>
    <cellStyle name="Vírgula 2" xfId="3" xr:uid="{00000000-0005-0000-0000-000006000000}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3" name="Imagem 2" descr="MARCA_corporativ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266699</xdr:colOff>
      <xdr:row>0</xdr:row>
      <xdr:rowOff>180975</xdr:rowOff>
    </xdr:from>
    <xdr:to>
      <xdr:col>8</xdr:col>
      <xdr:colOff>561974</xdr:colOff>
      <xdr:row>1</xdr:row>
      <xdr:rowOff>257175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49" y="180975"/>
          <a:ext cx="12096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1"/>
  <sheetViews>
    <sheetView showGridLines="0" tabSelected="1" view="pageBreakPreview" zoomScale="90" zoomScaleNormal="100" zoomScaleSheetLayoutView="90" workbookViewId="0">
      <selection activeCell="E1" sqref="E1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8.28515625" customWidth="1"/>
    <col min="8" max="8" width="13.28515625" bestFit="1" customWidth="1"/>
  </cols>
  <sheetData>
    <row r="1" spans="1:5" ht="7.5" customHeight="1" thickBot="1" x14ac:dyDescent="0.3">
      <c r="A1">
        <v>4</v>
      </c>
    </row>
    <row r="2" spans="1:5" ht="24.75" customHeight="1" thickBot="1" x14ac:dyDescent="0.3">
      <c r="A2" s="199" t="s">
        <v>63</v>
      </c>
      <c r="B2" s="200"/>
      <c r="C2" s="200"/>
      <c r="D2" s="200"/>
      <c r="E2" s="201"/>
    </row>
    <row r="4" spans="1:5" x14ac:dyDescent="0.25">
      <c r="A4" s="47" t="s">
        <v>0</v>
      </c>
      <c r="B4" s="45" t="s">
        <v>1</v>
      </c>
      <c r="C4" s="45"/>
      <c r="D4" s="45"/>
      <c r="E4" s="45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80" t="s">
        <v>127</v>
      </c>
      <c r="B8" s="35">
        <f>60</f>
        <v>60</v>
      </c>
      <c r="C8" s="36">
        <f>(E8/B8)/D8</f>
        <v>147.95733333333334</v>
      </c>
      <c r="D8" s="37">
        <v>2</v>
      </c>
      <c r="E8" s="55">
        <v>17754.88</v>
      </c>
    </row>
    <row r="9" spans="1:5" x14ac:dyDescent="0.25">
      <c r="A9" s="34" t="s">
        <v>65</v>
      </c>
      <c r="B9" s="35">
        <f>60</f>
        <v>60</v>
      </c>
      <c r="C9" s="36">
        <f>(E9/B9)/D9</f>
        <v>111.84746666666668</v>
      </c>
      <c r="D9" s="37">
        <v>10</v>
      </c>
      <c r="E9" s="55">
        <v>67108.48000000001</v>
      </c>
    </row>
    <row r="10" spans="1:5" x14ac:dyDescent="0.25">
      <c r="A10" s="34" t="s">
        <v>66</v>
      </c>
      <c r="B10" s="35">
        <f>60</f>
        <v>60</v>
      </c>
      <c r="C10" s="36">
        <f>(E10/B10)/D10</f>
        <v>72.909511111111115</v>
      </c>
      <c r="D10" s="37">
        <v>12</v>
      </c>
      <c r="E10" s="55">
        <v>52494.847999999998</v>
      </c>
    </row>
    <row r="11" spans="1:5" x14ac:dyDescent="0.25">
      <c r="A11" s="80"/>
      <c r="B11" s="35"/>
      <c r="C11" s="36"/>
      <c r="D11" s="37"/>
      <c r="E11" s="55"/>
    </row>
    <row r="12" spans="1:5" x14ac:dyDescent="0.25">
      <c r="A12" s="34"/>
      <c r="B12" s="35"/>
      <c r="C12" s="36"/>
      <c r="D12" s="37"/>
      <c r="E12" s="55"/>
    </row>
    <row r="13" spans="1:5" x14ac:dyDescent="0.25">
      <c r="A13" s="34"/>
      <c r="B13" s="35"/>
      <c r="C13" s="36"/>
      <c r="D13" s="37"/>
      <c r="E13" s="55">
        <f t="shared" ref="E13:E18" si="0">C13*B13*D13</f>
        <v>0</v>
      </c>
    </row>
    <row r="14" spans="1:5" x14ac:dyDescent="0.25">
      <c r="A14" s="34"/>
      <c r="B14" s="35"/>
      <c r="C14" s="36"/>
      <c r="D14" s="37"/>
      <c r="E14" s="55">
        <f t="shared" si="0"/>
        <v>0</v>
      </c>
    </row>
    <row r="15" spans="1:5" x14ac:dyDescent="0.25">
      <c r="A15" s="34"/>
      <c r="B15" s="35"/>
      <c r="C15" s="36"/>
      <c r="D15" s="37"/>
      <c r="E15" s="55">
        <f t="shared" si="0"/>
        <v>0</v>
      </c>
    </row>
    <row r="16" spans="1:5" x14ac:dyDescent="0.25">
      <c r="A16" s="34"/>
      <c r="B16" s="35"/>
      <c r="C16" s="36"/>
      <c r="D16" s="37"/>
      <c r="E16" s="55">
        <f t="shared" si="0"/>
        <v>0</v>
      </c>
    </row>
    <row r="17" spans="1:5" x14ac:dyDescent="0.25">
      <c r="A17" s="34"/>
      <c r="B17" s="35"/>
      <c r="C17" s="36"/>
      <c r="D17" s="37"/>
      <c r="E17" s="55">
        <f t="shared" si="0"/>
        <v>0</v>
      </c>
    </row>
    <row r="18" spans="1:5" x14ac:dyDescent="0.25">
      <c r="A18" s="34"/>
      <c r="B18" s="35"/>
      <c r="C18" s="36"/>
      <c r="D18" s="106"/>
      <c r="E18" s="107">
        <f t="shared" si="0"/>
        <v>0</v>
      </c>
    </row>
    <row r="19" spans="1:5" x14ac:dyDescent="0.25">
      <c r="A19" s="25" t="s">
        <v>8</v>
      </c>
      <c r="B19" s="23"/>
      <c r="C19" s="24"/>
      <c r="D19" s="26"/>
      <c r="E19" s="56">
        <f>SUM(E8:E18)</f>
        <v>137358.20800000001</v>
      </c>
    </row>
    <row r="20" spans="1:5" x14ac:dyDescent="0.25">
      <c r="A20" s="52" t="s">
        <v>9</v>
      </c>
      <c r="B20" s="53"/>
      <c r="C20" s="53"/>
      <c r="D20" s="54"/>
      <c r="E20" s="57">
        <f>E19*30%</f>
        <v>41207.462400000004</v>
      </c>
    </row>
    <row r="21" spans="1:5" x14ac:dyDescent="0.25">
      <c r="A21" s="20"/>
      <c r="B21" s="3"/>
      <c r="C21" s="22"/>
      <c r="D21" s="21"/>
      <c r="E21" s="21"/>
    </row>
    <row r="22" spans="1:5" x14ac:dyDescent="0.25">
      <c r="A22" s="2"/>
      <c r="B22" s="2"/>
      <c r="C22" s="70"/>
      <c r="D22" s="70" t="s">
        <v>10</v>
      </c>
      <c r="E22" s="71">
        <f>E19+E20</f>
        <v>178565.6704</v>
      </c>
    </row>
    <row r="23" spans="1:5" x14ac:dyDescent="0.25">
      <c r="A23" s="2"/>
      <c r="B23" s="2"/>
      <c r="C23" s="2"/>
      <c r="D23" s="2"/>
      <c r="E23" s="2"/>
    </row>
    <row r="24" spans="1:5" x14ac:dyDescent="0.25">
      <c r="A24" s="6" t="s">
        <v>11</v>
      </c>
      <c r="B24" s="2"/>
      <c r="C24" s="2"/>
      <c r="D24" s="2"/>
    </row>
    <row r="25" spans="1:5" x14ac:dyDescent="0.25">
      <c r="A25" s="40" t="s">
        <v>12</v>
      </c>
      <c r="B25" s="40" t="s">
        <v>13</v>
      </c>
      <c r="C25" s="40" t="s">
        <v>14</v>
      </c>
      <c r="D25" s="8"/>
    </row>
    <row r="26" spans="1:5" x14ac:dyDescent="0.25">
      <c r="A26" s="63"/>
      <c r="B26" s="63"/>
      <c r="C26" s="63"/>
      <c r="D26" s="1"/>
    </row>
    <row r="27" spans="1:5" x14ac:dyDescent="0.25">
      <c r="A27" s="64" t="s">
        <v>15</v>
      </c>
      <c r="B27" s="65">
        <v>0.85</v>
      </c>
      <c r="C27" s="67">
        <f>E22*B27</f>
        <v>151780.81984000001</v>
      </c>
      <c r="D27" s="9"/>
      <c r="E27" s="2"/>
    </row>
    <row r="28" spans="1:5" x14ac:dyDescent="0.25">
      <c r="A28" s="2"/>
      <c r="B28" s="8"/>
      <c r="C28" s="2"/>
      <c r="D28" s="2"/>
      <c r="E28" s="2"/>
    </row>
    <row r="29" spans="1:5" x14ac:dyDescent="0.25">
      <c r="A29" s="10"/>
      <c r="B29" s="2"/>
      <c r="C29" s="72"/>
      <c r="D29" s="73" t="s">
        <v>16</v>
      </c>
      <c r="E29" s="74">
        <f>E22+C27</f>
        <v>330346.49024000001</v>
      </c>
    </row>
    <row r="30" spans="1:5" x14ac:dyDescent="0.25">
      <c r="A30" s="31" t="s">
        <v>17</v>
      </c>
      <c r="B30" s="2"/>
      <c r="C30" s="2"/>
      <c r="D30" s="2"/>
      <c r="E30" s="2"/>
    </row>
    <row r="31" spans="1:5" ht="25.5" x14ac:dyDescent="0.25">
      <c r="A31" s="33" t="s">
        <v>18</v>
      </c>
      <c r="B31" s="42" t="s">
        <v>19</v>
      </c>
      <c r="C31" s="42" t="s">
        <v>20</v>
      </c>
      <c r="D31" s="66" t="s">
        <v>21</v>
      </c>
      <c r="E31" s="2"/>
    </row>
    <row r="32" spans="1:5" x14ac:dyDescent="0.25">
      <c r="A32" s="90"/>
      <c r="B32" s="86"/>
      <c r="C32" s="83"/>
      <c r="D32" s="89">
        <f>C32*B32</f>
        <v>0</v>
      </c>
      <c r="E32" s="91"/>
    </row>
    <row r="33" spans="1:7" x14ac:dyDescent="0.25">
      <c r="A33" s="90"/>
      <c r="B33" s="86"/>
      <c r="C33" s="83"/>
      <c r="D33" s="89">
        <f>C33*B33</f>
        <v>0</v>
      </c>
      <c r="E33" s="2"/>
    </row>
    <row r="34" spans="1:7" x14ac:dyDescent="0.25">
      <c r="A34" s="5"/>
      <c r="B34" s="2"/>
      <c r="C34" s="46" t="s">
        <v>22</v>
      </c>
      <c r="D34" s="58">
        <f>SUM(D32:D33)</f>
        <v>0</v>
      </c>
    </row>
    <row r="35" spans="1:7" x14ac:dyDescent="0.25">
      <c r="A35" s="31" t="s">
        <v>23</v>
      </c>
      <c r="B35" s="2"/>
      <c r="C35" s="2"/>
      <c r="D35" s="2"/>
    </row>
    <row r="36" spans="1:7" ht="25.5" x14ac:dyDescent="0.25">
      <c r="A36" s="40" t="s">
        <v>18</v>
      </c>
      <c r="B36" s="41" t="s">
        <v>19</v>
      </c>
      <c r="C36" s="38" t="s">
        <v>20</v>
      </c>
      <c r="D36" s="66" t="s">
        <v>21</v>
      </c>
    </row>
    <row r="37" spans="1:7" x14ac:dyDescent="0.25">
      <c r="A37" s="81" t="s">
        <v>24</v>
      </c>
      <c r="B37" s="82" t="s">
        <v>71</v>
      </c>
      <c r="C37" s="83">
        <v>1500</v>
      </c>
      <c r="D37" s="84">
        <f>C37</f>
        <v>1500</v>
      </c>
    </row>
    <row r="38" spans="1:7" x14ac:dyDescent="0.25">
      <c r="A38" s="85" t="s">
        <v>128</v>
      </c>
      <c r="B38" s="86" t="s">
        <v>71</v>
      </c>
      <c r="C38" s="83">
        <v>6500</v>
      </c>
      <c r="D38" s="87">
        <f>C38</f>
        <v>6500</v>
      </c>
    </row>
    <row r="39" spans="1:7" x14ac:dyDescent="0.25">
      <c r="A39" s="213"/>
      <c r="B39" s="2"/>
      <c r="C39" s="46" t="s">
        <v>25</v>
      </c>
      <c r="D39" s="58">
        <f>SUM(D37:D38)</f>
        <v>8000</v>
      </c>
    </row>
    <row r="40" spans="1:7" x14ac:dyDescent="0.25">
      <c r="A40" s="6" t="s">
        <v>26</v>
      </c>
      <c r="B40" s="2"/>
      <c r="C40" s="2"/>
      <c r="D40" s="2"/>
    </row>
    <row r="41" spans="1:7" ht="25.5" x14ac:dyDescent="0.25">
      <c r="A41" s="33" t="s">
        <v>18</v>
      </c>
      <c r="B41" s="33" t="s">
        <v>27</v>
      </c>
      <c r="C41" s="33" t="s">
        <v>28</v>
      </c>
      <c r="D41" s="66" t="s">
        <v>21</v>
      </c>
    </row>
    <row r="42" spans="1:7" x14ac:dyDescent="0.25">
      <c r="A42" s="92" t="s">
        <v>29</v>
      </c>
      <c r="B42" s="93">
        <f>24*2</f>
        <v>48</v>
      </c>
      <c r="C42" s="83">
        <v>600</v>
      </c>
      <c r="D42" s="94">
        <f>C42*B42+(500*2)</f>
        <v>29800</v>
      </c>
      <c r="E42" s="1"/>
      <c r="F42" s="1"/>
      <c r="G42" s="1"/>
    </row>
    <row r="43" spans="1:7" x14ac:dyDescent="0.25">
      <c r="A43" s="92" t="s">
        <v>67</v>
      </c>
      <c r="B43" s="93">
        <v>24</v>
      </c>
      <c r="C43" s="83">
        <v>350</v>
      </c>
      <c r="D43" s="94">
        <f t="shared" ref="D43:D47" si="1">C43*B43</f>
        <v>8400</v>
      </c>
      <c r="E43" s="1"/>
      <c r="F43" s="1"/>
      <c r="G43" s="1"/>
    </row>
    <row r="44" spans="1:7" x14ac:dyDescent="0.25">
      <c r="A44" s="92" t="s">
        <v>68</v>
      </c>
      <c r="B44" s="93">
        <v>48</v>
      </c>
      <c r="C44" s="83">
        <f>40.1*1.2</f>
        <v>48.12</v>
      </c>
      <c r="D44" s="94">
        <f t="shared" si="1"/>
        <v>2309.7599999999998</v>
      </c>
      <c r="E44" s="1"/>
      <c r="F44" s="1"/>
      <c r="G44" s="1"/>
    </row>
    <row r="45" spans="1:7" x14ac:dyDescent="0.25">
      <c r="A45" s="92" t="s">
        <v>76</v>
      </c>
      <c r="B45" s="93" t="s">
        <v>71</v>
      </c>
      <c r="C45" s="83">
        <f>24*140*2</f>
        <v>6720</v>
      </c>
      <c r="D45" s="94">
        <f>C45</f>
        <v>6720</v>
      </c>
      <c r="E45" s="1"/>
      <c r="F45" s="1"/>
      <c r="G45" s="1"/>
    </row>
    <row r="46" spans="1:7" x14ac:dyDescent="0.25">
      <c r="A46" s="92" t="s">
        <v>77</v>
      </c>
      <c r="B46" s="93" t="s">
        <v>71</v>
      </c>
      <c r="C46" s="83">
        <f>(700*24*0.5)+(50*24*0.6)</f>
        <v>9120</v>
      </c>
      <c r="D46" s="94">
        <f>C46</f>
        <v>9120</v>
      </c>
      <c r="E46" s="1"/>
      <c r="F46" s="1"/>
      <c r="G46" s="1"/>
    </row>
    <row r="47" spans="1:7" x14ac:dyDescent="0.25">
      <c r="A47" s="92" t="s">
        <v>69</v>
      </c>
      <c r="B47" s="93">
        <f>24*2</f>
        <v>48</v>
      </c>
      <c r="C47" s="83">
        <f>336</f>
        <v>336</v>
      </c>
      <c r="D47" s="94">
        <f t="shared" si="1"/>
        <v>16128</v>
      </c>
      <c r="E47" s="1"/>
      <c r="F47" s="1"/>
      <c r="G47" s="1"/>
    </row>
    <row r="48" spans="1:7" x14ac:dyDescent="0.25">
      <c r="A48" s="92" t="s">
        <v>70</v>
      </c>
      <c r="B48" s="93" t="s">
        <v>71</v>
      </c>
      <c r="C48" s="83">
        <f>(24*4*1.5)*60</f>
        <v>8640</v>
      </c>
      <c r="D48" s="94">
        <f t="shared" ref="D48" si="2">C48</f>
        <v>8640</v>
      </c>
      <c r="E48" s="1"/>
      <c r="F48" s="1"/>
      <c r="G48" s="1"/>
    </row>
    <row r="49" spans="1:7" x14ac:dyDescent="0.25">
      <c r="A49" s="108" t="s">
        <v>129</v>
      </c>
      <c r="B49" s="93" t="s">
        <v>71</v>
      </c>
      <c r="C49" s="83">
        <f>22512*2</f>
        <v>45024</v>
      </c>
      <c r="D49" s="94">
        <f>C49</f>
        <v>45024</v>
      </c>
      <c r="E49" s="1"/>
      <c r="F49" s="1"/>
      <c r="G49" s="1"/>
    </row>
    <row r="50" spans="1:7" x14ac:dyDescent="0.25">
      <c r="A50" s="108" t="s">
        <v>79</v>
      </c>
      <c r="B50" s="93" t="s">
        <v>71</v>
      </c>
      <c r="C50" s="83">
        <f>75*60*5</f>
        <v>22500</v>
      </c>
      <c r="D50" s="94">
        <f t="shared" ref="D50:D51" si="3">C50</f>
        <v>22500</v>
      </c>
      <c r="E50" s="1"/>
      <c r="F50" s="1"/>
      <c r="G50" s="1"/>
    </row>
    <row r="51" spans="1:7" x14ac:dyDescent="0.25">
      <c r="A51" s="108" t="s">
        <v>80</v>
      </c>
      <c r="B51" s="93" t="s">
        <v>71</v>
      </c>
      <c r="C51" s="83">
        <f>(10*600)</f>
        <v>6000</v>
      </c>
      <c r="D51" s="94">
        <f t="shared" si="3"/>
        <v>6000</v>
      </c>
      <c r="E51" s="1"/>
      <c r="F51" s="1"/>
      <c r="G51" s="1"/>
    </row>
    <row r="52" spans="1:7" x14ac:dyDescent="0.25">
      <c r="A52" s="1"/>
      <c r="B52" s="49" t="s">
        <v>30</v>
      </c>
      <c r="C52" s="50"/>
      <c r="D52" s="58">
        <f>SUM(D42:D51)</f>
        <v>154641.76</v>
      </c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76" t="s">
        <v>31</v>
      </c>
      <c r="C54" s="77"/>
      <c r="D54" s="78"/>
      <c r="E54" s="79">
        <f>E29+D34+D39+D52</f>
        <v>492988.25024000002</v>
      </c>
      <c r="F54" s="1"/>
      <c r="G54" s="1"/>
    </row>
    <row r="55" spans="1:7" x14ac:dyDescent="0.25">
      <c r="A55" s="47" t="s">
        <v>32</v>
      </c>
      <c r="B55" s="48"/>
      <c r="C55" s="48"/>
      <c r="D55" s="48"/>
      <c r="E55" s="48"/>
      <c r="F55" s="7"/>
      <c r="G55" s="7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ht="38.25" x14ac:dyDescent="0.25">
      <c r="A57" s="42" t="s">
        <v>18</v>
      </c>
      <c r="B57" s="42" t="s">
        <v>33</v>
      </c>
      <c r="C57" s="42" t="s">
        <v>34</v>
      </c>
      <c r="D57" s="66" t="s">
        <v>21</v>
      </c>
      <c r="E57" s="2"/>
      <c r="F57" s="2"/>
      <c r="G57" s="2"/>
    </row>
    <row r="58" spans="1:7" x14ac:dyDescent="0.25">
      <c r="A58" s="92" t="s">
        <v>72</v>
      </c>
      <c r="B58" s="95">
        <v>0.08</v>
      </c>
      <c r="C58" s="96">
        <f>B58*E54</f>
        <v>39439.060019200006</v>
      </c>
      <c r="D58" s="96">
        <f>C58</f>
        <v>39439.060019200006</v>
      </c>
      <c r="E58" s="91"/>
      <c r="F58" s="91"/>
      <c r="G58" s="91"/>
    </row>
    <row r="59" spans="1:7" x14ac:dyDescent="0.25">
      <c r="A59" s="92" t="s">
        <v>73</v>
      </c>
      <c r="B59" s="97">
        <v>0.01</v>
      </c>
      <c r="C59" s="98">
        <f>B59*E54</f>
        <v>4929.8825024000007</v>
      </c>
      <c r="D59" s="98">
        <f>C59</f>
        <v>4929.8825024000007</v>
      </c>
      <c r="E59" s="91"/>
      <c r="F59" s="91"/>
      <c r="G59" s="91"/>
    </row>
    <row r="60" spans="1:7" x14ac:dyDescent="0.25">
      <c r="A60" s="99" t="s">
        <v>74</v>
      </c>
      <c r="B60" s="100">
        <v>0.08</v>
      </c>
      <c r="C60" s="101">
        <f>B60*E54</f>
        <v>39439.060019200006</v>
      </c>
      <c r="D60" s="98">
        <f>C60</f>
        <v>39439.060019200006</v>
      </c>
      <c r="E60" s="91"/>
      <c r="F60" s="91"/>
      <c r="G60" s="91"/>
    </row>
    <row r="61" spans="1:7" x14ac:dyDescent="0.25">
      <c r="A61" s="102"/>
      <c r="B61" s="103"/>
      <c r="C61" s="104">
        <v>0</v>
      </c>
      <c r="D61" s="104">
        <v>0</v>
      </c>
      <c r="E61" s="91"/>
      <c r="F61" s="91"/>
      <c r="G61" s="91"/>
    </row>
    <row r="62" spans="1:7" x14ac:dyDescent="0.25">
      <c r="A62" s="15"/>
      <c r="B62" s="15"/>
      <c r="C62" s="51" t="s">
        <v>35</v>
      </c>
      <c r="D62" s="58">
        <f>SUM(D58:D61)</f>
        <v>83808.002540800022</v>
      </c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47" t="s">
        <v>36</v>
      </c>
      <c r="B64" s="48"/>
      <c r="C64" s="48"/>
      <c r="D64" s="48"/>
      <c r="E64" s="48"/>
      <c r="F64" s="7"/>
      <c r="G64" s="7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ht="25.5" x14ac:dyDescent="0.25">
      <c r="A66" s="42" t="s">
        <v>18</v>
      </c>
      <c r="B66" s="42" t="s">
        <v>37</v>
      </c>
      <c r="C66" s="42" t="s">
        <v>34</v>
      </c>
      <c r="D66" s="66" t="s">
        <v>21</v>
      </c>
      <c r="E66" s="2"/>
      <c r="F66" s="2"/>
      <c r="G66" s="2"/>
    </row>
    <row r="67" spans="1:7" x14ac:dyDescent="0.25">
      <c r="A67" s="109" t="s">
        <v>75</v>
      </c>
      <c r="B67" s="95">
        <v>7.6799999999999993E-2</v>
      </c>
      <c r="C67" s="96">
        <f>B67*E54</f>
        <v>37861.497618431997</v>
      </c>
      <c r="D67" s="96">
        <f>C67</f>
        <v>37861.497618431997</v>
      </c>
      <c r="E67" s="2"/>
      <c r="F67" s="2"/>
      <c r="G67" s="2"/>
    </row>
    <row r="68" spans="1:7" x14ac:dyDescent="0.25">
      <c r="A68" s="11"/>
      <c r="B68" s="39"/>
      <c r="C68" s="59">
        <v>0</v>
      </c>
      <c r="D68" s="59">
        <v>0</v>
      </c>
      <c r="E68" s="2"/>
      <c r="F68" s="2"/>
      <c r="G68" s="2"/>
    </row>
    <row r="69" spans="1:7" x14ac:dyDescent="0.25">
      <c r="A69" s="69"/>
      <c r="B69" s="44"/>
      <c r="C69" s="60">
        <v>0</v>
      </c>
      <c r="D69" s="60">
        <v>0</v>
      </c>
      <c r="E69" s="2"/>
      <c r="F69" s="2"/>
      <c r="G69" s="2"/>
    </row>
    <row r="70" spans="1:7" x14ac:dyDescent="0.25">
      <c r="A70" s="15"/>
      <c r="B70" s="49" t="s">
        <v>38</v>
      </c>
      <c r="C70" s="50"/>
      <c r="D70" s="58">
        <f>SUM(D67:D69)</f>
        <v>37861.497618431997</v>
      </c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47" t="s">
        <v>39</v>
      </c>
      <c r="B72" s="48"/>
      <c r="C72" s="48"/>
      <c r="D72" s="48"/>
      <c r="E72" s="48"/>
      <c r="F72" s="7"/>
      <c r="G72" s="7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12" t="s">
        <v>40</v>
      </c>
      <c r="B74" s="13"/>
      <c r="C74" s="13"/>
      <c r="D74" s="14"/>
      <c r="E74" s="61">
        <f>E54+D62+D70</f>
        <v>614657.75039923203</v>
      </c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47" t="s">
        <v>41</v>
      </c>
      <c r="B76" s="48"/>
      <c r="C76" s="48"/>
      <c r="D76" s="48"/>
      <c r="E76" s="68"/>
      <c r="F76" s="7"/>
      <c r="G76" s="7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42" t="s">
        <v>18</v>
      </c>
      <c r="B78" s="42" t="s">
        <v>37</v>
      </c>
      <c r="C78" s="2"/>
      <c r="D78" s="2"/>
      <c r="E78" s="2"/>
      <c r="F78" s="2"/>
      <c r="G78" s="2"/>
    </row>
    <row r="79" spans="1:7" x14ac:dyDescent="0.25">
      <c r="A79" s="18" t="s">
        <v>42</v>
      </c>
      <c r="B79" s="95">
        <v>0.05</v>
      </c>
      <c r="C79" s="2"/>
      <c r="D79" s="2"/>
      <c r="E79" s="2"/>
      <c r="F79" s="2"/>
      <c r="G79" s="2"/>
    </row>
    <row r="80" spans="1:7" x14ac:dyDescent="0.25">
      <c r="A80" s="19" t="s">
        <v>43</v>
      </c>
      <c r="B80" s="97">
        <v>6.4999999999999997E-3</v>
      </c>
      <c r="C80" s="2"/>
      <c r="D80" s="2"/>
      <c r="E80" s="2"/>
      <c r="F80" s="2"/>
      <c r="G80" s="2"/>
    </row>
    <row r="81" spans="1:8" x14ac:dyDescent="0.25">
      <c r="A81" s="4" t="s">
        <v>44</v>
      </c>
      <c r="B81" s="105">
        <v>0.03</v>
      </c>
      <c r="C81" s="2"/>
      <c r="D81" s="2"/>
      <c r="E81" s="2"/>
      <c r="F81" s="2"/>
      <c r="G81" s="2"/>
    </row>
    <row r="82" spans="1:8" x14ac:dyDescent="0.25">
      <c r="A82" s="2"/>
      <c r="B82" s="16"/>
      <c r="C82" s="2"/>
      <c r="D82" s="2"/>
      <c r="E82" s="2"/>
      <c r="F82" s="2"/>
      <c r="G82" s="2"/>
    </row>
    <row r="83" spans="1:8" ht="27.75" customHeight="1" x14ac:dyDescent="0.25">
      <c r="A83" s="17" t="s">
        <v>45</v>
      </c>
      <c r="B83" s="62">
        <f>SUM(B79:B81)</f>
        <v>8.6499999999999994E-2</v>
      </c>
      <c r="C83" s="2"/>
      <c r="D83" s="2"/>
      <c r="E83" s="2"/>
      <c r="F83" s="2"/>
      <c r="G83" s="2"/>
    </row>
    <row r="84" spans="1:8" x14ac:dyDescent="0.25">
      <c r="A84" s="2"/>
      <c r="B84" s="2"/>
      <c r="C84" s="2"/>
      <c r="D84" s="2"/>
      <c r="E84" s="2"/>
      <c r="F84" s="2"/>
      <c r="G84" s="2"/>
    </row>
    <row r="85" spans="1:8" x14ac:dyDescent="0.25">
      <c r="A85" s="47" t="s">
        <v>46</v>
      </c>
      <c r="B85" s="48"/>
      <c r="C85" s="48"/>
      <c r="D85" s="48"/>
      <c r="E85" s="110">
        <f>E74*1.0865</f>
        <v>667825.64580876566</v>
      </c>
      <c r="F85" s="7"/>
      <c r="G85" s="7"/>
      <c r="H85" s="198">
        <f>E85-E74</f>
        <v>53167.895409533638</v>
      </c>
    </row>
    <row r="86" spans="1:8" x14ac:dyDescent="0.25">
      <c r="A86" s="111"/>
      <c r="B86" s="112"/>
      <c r="C86" s="112"/>
      <c r="D86" s="112"/>
      <c r="E86" s="123"/>
      <c r="F86" s="7"/>
      <c r="G86" s="7"/>
    </row>
    <row r="87" spans="1:8" x14ac:dyDescent="0.25">
      <c r="A87" s="47" t="s">
        <v>81</v>
      </c>
      <c r="B87" s="48"/>
      <c r="C87" s="48"/>
      <c r="D87" s="48"/>
      <c r="E87" s="48"/>
    </row>
    <row r="88" spans="1:8" x14ac:dyDescent="0.25">
      <c r="A88" s="111"/>
      <c r="B88" s="112"/>
      <c r="C88" s="112"/>
      <c r="D88" s="112"/>
      <c r="E88" s="112"/>
      <c r="F88" s="113"/>
    </row>
    <row r="89" spans="1:8" ht="25.5" x14ac:dyDescent="0.25">
      <c r="A89" s="42" t="s">
        <v>18</v>
      </c>
      <c r="B89" s="42" t="s">
        <v>27</v>
      </c>
      <c r="C89" s="42" t="s">
        <v>28</v>
      </c>
      <c r="D89" s="66" t="s">
        <v>21</v>
      </c>
      <c r="E89" s="114"/>
    </row>
    <row r="90" spans="1:8" ht="15.75" x14ac:dyDescent="0.25">
      <c r="A90" s="115" t="s">
        <v>82</v>
      </c>
      <c r="B90" s="93" t="s">
        <v>71</v>
      </c>
      <c r="C90" s="83"/>
      <c r="D90" s="98">
        <f>C90</f>
        <v>0</v>
      </c>
      <c r="E90" s="114"/>
    </row>
    <row r="91" spans="1:8" ht="15.75" x14ac:dyDescent="0.25">
      <c r="A91" s="108"/>
      <c r="B91" s="93"/>
      <c r="C91" s="83"/>
      <c r="D91" s="94">
        <f>C91</f>
        <v>0</v>
      </c>
      <c r="E91" s="114"/>
    </row>
    <row r="92" spans="1:8" ht="15.75" x14ac:dyDescent="0.25">
      <c r="A92" s="108"/>
      <c r="B92" s="93"/>
      <c r="C92" s="83"/>
      <c r="D92" s="94"/>
      <c r="E92" s="114"/>
    </row>
    <row r="93" spans="1:8" x14ac:dyDescent="0.25">
      <c r="B93" s="91"/>
      <c r="C93" s="91"/>
      <c r="D93" s="116">
        <f>SUM(D90:D92)</f>
        <v>0</v>
      </c>
      <c r="E93" s="91"/>
    </row>
    <row r="94" spans="1:8" x14ac:dyDescent="0.25">
      <c r="A94" s="47" t="s">
        <v>83</v>
      </c>
      <c r="B94" s="48"/>
      <c r="C94" s="48"/>
      <c r="D94" s="48"/>
      <c r="E94" s="48"/>
    </row>
    <row r="95" spans="1:8" x14ac:dyDescent="0.25">
      <c r="A95" s="91"/>
      <c r="B95" s="91"/>
      <c r="C95" s="91"/>
      <c r="D95" s="91"/>
      <c r="E95" s="91"/>
    </row>
    <row r="96" spans="1:8" ht="38.25" x14ac:dyDescent="0.25">
      <c r="A96" s="42" t="s">
        <v>18</v>
      </c>
      <c r="B96" s="42" t="s">
        <v>33</v>
      </c>
      <c r="C96" s="42" t="s">
        <v>34</v>
      </c>
      <c r="D96" s="66" t="s">
        <v>21</v>
      </c>
      <c r="E96" s="91"/>
    </row>
    <row r="97" spans="1:5" x14ac:dyDescent="0.25">
      <c r="A97" s="92" t="s">
        <v>72</v>
      </c>
      <c r="B97" s="95">
        <v>0.08</v>
      </c>
      <c r="C97" s="96">
        <f>B97*D93</f>
        <v>0</v>
      </c>
      <c r="D97" s="96">
        <f>C97</f>
        <v>0</v>
      </c>
      <c r="E97" s="91"/>
    </row>
    <row r="98" spans="1:5" x14ac:dyDescent="0.25">
      <c r="A98" s="92" t="s">
        <v>73</v>
      </c>
      <c r="B98" s="97">
        <v>0.01</v>
      </c>
      <c r="C98" s="98">
        <f>B98*D93</f>
        <v>0</v>
      </c>
      <c r="D98" s="98">
        <f>C98</f>
        <v>0</v>
      </c>
      <c r="E98" s="91"/>
    </row>
    <row r="99" spans="1:5" x14ac:dyDescent="0.25">
      <c r="A99" s="102"/>
      <c r="B99" s="103"/>
      <c r="C99" s="104">
        <v>0</v>
      </c>
      <c r="D99" s="104">
        <v>0</v>
      </c>
      <c r="E99" s="91"/>
    </row>
    <row r="100" spans="1:5" x14ac:dyDescent="0.25">
      <c r="A100" s="15"/>
      <c r="B100" s="15"/>
      <c r="C100" s="51" t="s">
        <v>35</v>
      </c>
      <c r="D100" s="58">
        <f>SUM(D97:D99)</f>
        <v>0</v>
      </c>
      <c r="E100" s="91"/>
    </row>
    <row r="101" spans="1:5" x14ac:dyDescent="0.25">
      <c r="A101" s="91"/>
      <c r="B101" s="91"/>
      <c r="C101" s="91"/>
      <c r="D101" s="91"/>
      <c r="E101" s="91"/>
    </row>
    <row r="102" spans="1:5" x14ac:dyDescent="0.25">
      <c r="A102" s="47" t="s">
        <v>84</v>
      </c>
      <c r="B102" s="48"/>
      <c r="C102" s="48"/>
      <c r="D102" s="48"/>
      <c r="E102" s="48"/>
    </row>
    <row r="103" spans="1:5" x14ac:dyDescent="0.25">
      <c r="A103" s="91"/>
      <c r="B103" s="91"/>
      <c r="C103" s="91"/>
      <c r="D103" s="91"/>
      <c r="E103" s="91"/>
    </row>
    <row r="104" spans="1:5" ht="25.5" x14ac:dyDescent="0.25">
      <c r="A104" s="42" t="s">
        <v>18</v>
      </c>
      <c r="B104" s="42" t="s">
        <v>37</v>
      </c>
      <c r="C104" s="42" t="s">
        <v>34</v>
      </c>
      <c r="D104" s="66" t="s">
        <v>21</v>
      </c>
      <c r="E104" s="91"/>
    </row>
    <row r="105" spans="1:5" x14ac:dyDescent="0.25">
      <c r="A105" s="109" t="s">
        <v>75</v>
      </c>
      <c r="B105" s="95">
        <v>7.6799999999999993E-2</v>
      </c>
      <c r="C105" s="96">
        <f>B105*(D93+D100)</f>
        <v>0</v>
      </c>
      <c r="D105" s="96">
        <f>C105</f>
        <v>0</v>
      </c>
      <c r="E105" s="91"/>
    </row>
    <row r="106" spans="1:5" x14ac:dyDescent="0.25">
      <c r="A106" s="92"/>
      <c r="B106" s="97"/>
      <c r="C106" s="98">
        <v>0</v>
      </c>
      <c r="D106" s="98">
        <v>0</v>
      </c>
      <c r="E106" s="91"/>
    </row>
    <row r="107" spans="1:5" x14ac:dyDescent="0.25">
      <c r="A107" s="124"/>
      <c r="B107" s="105"/>
      <c r="C107" s="125">
        <v>0</v>
      </c>
      <c r="D107" s="125">
        <v>0</v>
      </c>
      <c r="E107" s="91"/>
    </row>
    <row r="108" spans="1:5" x14ac:dyDescent="0.25">
      <c r="A108" s="15"/>
      <c r="B108" s="49" t="s">
        <v>38</v>
      </c>
      <c r="C108" s="126"/>
      <c r="D108" s="58">
        <f>SUM(D105:D107)</f>
        <v>0</v>
      </c>
      <c r="E108" s="91"/>
    </row>
    <row r="109" spans="1:5" x14ac:dyDescent="0.25">
      <c r="A109" s="91"/>
      <c r="B109" s="91"/>
      <c r="C109" s="91"/>
      <c r="D109" s="91"/>
      <c r="E109" s="91"/>
    </row>
    <row r="110" spans="1:5" x14ac:dyDescent="0.25">
      <c r="A110" s="47" t="s">
        <v>85</v>
      </c>
      <c r="B110" s="48"/>
      <c r="C110" s="48"/>
      <c r="D110" s="48"/>
      <c r="E110" s="68"/>
    </row>
    <row r="111" spans="1:5" x14ac:dyDescent="0.25">
      <c r="A111" s="91"/>
      <c r="B111" s="91"/>
      <c r="C111" s="91"/>
      <c r="D111" s="91"/>
      <c r="E111" s="91"/>
    </row>
    <row r="112" spans="1:5" x14ac:dyDescent="0.25">
      <c r="A112" s="42" t="s">
        <v>18</v>
      </c>
      <c r="B112" s="42" t="s">
        <v>37</v>
      </c>
      <c r="C112" s="91"/>
      <c r="D112" s="91"/>
      <c r="E112" s="91"/>
    </row>
    <row r="113" spans="1:6" x14ac:dyDescent="0.25">
      <c r="A113" s="117" t="s">
        <v>42</v>
      </c>
      <c r="B113" s="95">
        <v>0.05</v>
      </c>
      <c r="C113" s="91"/>
      <c r="D113" s="91"/>
      <c r="E113" s="91"/>
    </row>
    <row r="114" spans="1:6" x14ac:dyDescent="0.25">
      <c r="A114" s="88" t="s">
        <v>43</v>
      </c>
      <c r="B114" s="97">
        <v>6.4999999999999997E-3</v>
      </c>
      <c r="C114" s="91"/>
      <c r="D114" s="91"/>
      <c r="E114" s="118"/>
    </row>
    <row r="115" spans="1:6" x14ac:dyDescent="0.25">
      <c r="A115" s="127" t="s">
        <v>44</v>
      </c>
      <c r="B115" s="105">
        <v>0.03</v>
      </c>
      <c r="C115" s="91"/>
      <c r="D115" s="91"/>
      <c r="E115" s="91"/>
    </row>
    <row r="116" spans="1:6" x14ac:dyDescent="0.25">
      <c r="A116" s="91"/>
      <c r="B116" s="119"/>
      <c r="C116" s="91"/>
      <c r="D116" s="91"/>
      <c r="E116" s="91"/>
    </row>
    <row r="117" spans="1:6" ht="27.75" customHeight="1" x14ac:dyDescent="0.25">
      <c r="A117" s="17" t="s">
        <v>45</v>
      </c>
      <c r="B117" s="62">
        <f>SUM(B113:B115)</f>
        <v>8.6499999999999994E-2</v>
      </c>
      <c r="C117" s="91"/>
      <c r="D117" s="91"/>
      <c r="E117" s="120"/>
    </row>
    <row r="118" spans="1:6" x14ac:dyDescent="0.25">
      <c r="A118" s="91"/>
      <c r="B118" s="91"/>
      <c r="C118" s="91"/>
      <c r="D118" s="91"/>
      <c r="E118" s="91"/>
    </row>
    <row r="119" spans="1:6" x14ac:dyDescent="0.25">
      <c r="A119" s="47" t="s">
        <v>86</v>
      </c>
      <c r="B119" s="48"/>
      <c r="C119" s="48"/>
      <c r="D119" s="48"/>
      <c r="E119" s="110">
        <f>(D93+D100+D108)*1.0865</f>
        <v>0</v>
      </c>
    </row>
    <row r="120" spans="1:6" x14ac:dyDescent="0.25">
      <c r="A120" s="75"/>
      <c r="B120" s="91"/>
      <c r="C120" s="91"/>
      <c r="D120" s="91"/>
      <c r="E120" s="91"/>
    </row>
    <row r="121" spans="1:6" x14ac:dyDescent="0.25">
      <c r="A121" s="47" t="s">
        <v>87</v>
      </c>
      <c r="B121" s="48"/>
      <c r="C121" s="48"/>
      <c r="D121" s="48"/>
      <c r="E121" s="48"/>
    </row>
    <row r="122" spans="1:6" x14ac:dyDescent="0.25">
      <c r="A122" s="111"/>
      <c r="B122" s="112"/>
      <c r="C122" s="112"/>
      <c r="D122" s="112"/>
      <c r="E122" s="112"/>
      <c r="F122" s="113"/>
    </row>
    <row r="123" spans="1:6" ht="25.5" x14ac:dyDescent="0.25">
      <c r="A123" s="42" t="s">
        <v>18</v>
      </c>
      <c r="B123" s="42" t="s">
        <v>27</v>
      </c>
      <c r="C123" s="42" t="s">
        <v>28</v>
      </c>
      <c r="D123" s="66" t="s">
        <v>21</v>
      </c>
      <c r="E123" s="114"/>
    </row>
    <row r="124" spans="1:6" ht="15.75" x14ac:dyDescent="0.25">
      <c r="A124" s="115" t="s">
        <v>78</v>
      </c>
      <c r="B124" s="93" t="s">
        <v>71</v>
      </c>
      <c r="C124" s="83">
        <f>E22*41.5%</f>
        <v>74104.753215999997</v>
      </c>
      <c r="D124" s="98">
        <f>C124</f>
        <v>74104.753215999997</v>
      </c>
      <c r="E124" s="114"/>
    </row>
    <row r="125" spans="1:6" ht="15.75" x14ac:dyDescent="0.25">
      <c r="A125" s="108"/>
      <c r="B125" s="93"/>
      <c r="C125" s="83"/>
      <c r="D125" s="94"/>
      <c r="E125" s="114"/>
    </row>
    <row r="126" spans="1:6" ht="15.75" x14ac:dyDescent="0.25">
      <c r="A126" s="108"/>
      <c r="B126" s="93"/>
      <c r="C126" s="83"/>
      <c r="D126" s="94"/>
      <c r="E126" s="114"/>
    </row>
    <row r="127" spans="1:6" x14ac:dyDescent="0.25">
      <c r="B127" s="91"/>
      <c r="C127" s="91"/>
      <c r="D127" s="116">
        <f>SUM(D124:D126)</f>
        <v>74104.753215999997</v>
      </c>
      <c r="E127" s="91"/>
    </row>
    <row r="128" spans="1:6" x14ac:dyDescent="0.25">
      <c r="A128" s="91"/>
      <c r="B128" s="91"/>
      <c r="C128" s="91"/>
      <c r="D128" s="91"/>
      <c r="E128" s="91"/>
    </row>
    <row r="129" spans="1:5" x14ac:dyDescent="0.25">
      <c r="A129" s="47" t="s">
        <v>88</v>
      </c>
      <c r="B129" s="48"/>
      <c r="C129" s="48"/>
      <c r="D129" s="48"/>
      <c r="E129" s="48"/>
    </row>
    <row r="130" spans="1:5" x14ac:dyDescent="0.25">
      <c r="A130" s="91"/>
      <c r="B130" s="91"/>
      <c r="C130" s="91"/>
      <c r="D130" s="91"/>
      <c r="E130" s="91"/>
    </row>
    <row r="131" spans="1:5" ht="25.5" x14ac:dyDescent="0.25">
      <c r="A131" s="42" t="s">
        <v>18</v>
      </c>
      <c r="B131" s="42" t="s">
        <v>37</v>
      </c>
      <c r="C131" s="42" t="s">
        <v>34</v>
      </c>
      <c r="D131" s="66" t="s">
        <v>21</v>
      </c>
      <c r="E131" s="91"/>
    </row>
    <row r="132" spans="1:5" x14ac:dyDescent="0.25">
      <c r="A132" s="109" t="s">
        <v>75</v>
      </c>
      <c r="B132" s="95">
        <v>7.6799999999999993E-2</v>
      </c>
      <c r="C132" s="96">
        <f>B132*D127</f>
        <v>5691.245046988799</v>
      </c>
      <c r="D132" s="96">
        <f>C132</f>
        <v>5691.245046988799</v>
      </c>
      <c r="E132" s="91"/>
    </row>
    <row r="133" spans="1:5" x14ac:dyDescent="0.25">
      <c r="A133" s="92"/>
      <c r="B133" s="97"/>
      <c r="C133" s="98">
        <v>0</v>
      </c>
      <c r="D133" s="98">
        <v>0</v>
      </c>
      <c r="E133" s="91"/>
    </row>
    <row r="134" spans="1:5" x14ac:dyDescent="0.25">
      <c r="A134" s="124"/>
      <c r="B134" s="105"/>
      <c r="C134" s="125">
        <v>0</v>
      </c>
      <c r="D134" s="125">
        <v>0</v>
      </c>
      <c r="E134" s="91"/>
    </row>
    <row r="135" spans="1:5" x14ac:dyDescent="0.25">
      <c r="A135" s="15"/>
      <c r="B135" s="49" t="s">
        <v>38</v>
      </c>
      <c r="C135" s="126"/>
      <c r="D135" s="58">
        <f>SUM(D132:D134)</f>
        <v>5691.245046988799</v>
      </c>
      <c r="E135" s="91"/>
    </row>
    <row r="136" spans="1:5" x14ac:dyDescent="0.25">
      <c r="A136" s="91"/>
      <c r="B136" s="91"/>
      <c r="C136" s="91"/>
      <c r="D136" s="91"/>
      <c r="E136" s="91"/>
    </row>
    <row r="137" spans="1:5" x14ac:dyDescent="0.25">
      <c r="A137" s="47" t="s">
        <v>89</v>
      </c>
      <c r="B137" s="48"/>
      <c r="C137" s="48"/>
      <c r="D137" s="48"/>
      <c r="E137" s="68"/>
    </row>
    <row r="138" spans="1:5" x14ac:dyDescent="0.25">
      <c r="A138" s="91"/>
      <c r="B138" s="91"/>
      <c r="C138" s="91"/>
      <c r="D138" s="91"/>
      <c r="E138" s="91"/>
    </row>
    <row r="139" spans="1:5" x14ac:dyDescent="0.25">
      <c r="A139" s="42" t="s">
        <v>18</v>
      </c>
      <c r="B139" s="42" t="s">
        <v>37</v>
      </c>
      <c r="C139" s="91"/>
      <c r="D139" s="91"/>
      <c r="E139" s="91"/>
    </row>
    <row r="140" spans="1:5" x14ac:dyDescent="0.25">
      <c r="A140" s="117" t="s">
        <v>42</v>
      </c>
      <c r="B140" s="95">
        <v>0.05</v>
      </c>
      <c r="C140" s="91"/>
      <c r="D140" s="91"/>
      <c r="E140" s="91"/>
    </row>
    <row r="141" spans="1:5" x14ac:dyDescent="0.25">
      <c r="A141" s="88" t="s">
        <v>43</v>
      </c>
      <c r="B141" s="97">
        <v>6.4999999999999997E-3</v>
      </c>
      <c r="C141" s="91"/>
      <c r="D141" s="91"/>
      <c r="E141" s="118"/>
    </row>
    <row r="142" spans="1:5" x14ac:dyDescent="0.25">
      <c r="A142" s="127" t="s">
        <v>44</v>
      </c>
      <c r="B142" s="105">
        <v>0.03</v>
      </c>
      <c r="C142" s="91"/>
      <c r="D142" s="91"/>
      <c r="E142" s="91"/>
    </row>
    <row r="143" spans="1:5" x14ac:dyDescent="0.25">
      <c r="A143" s="91"/>
      <c r="B143" s="119"/>
      <c r="C143" s="91"/>
      <c r="D143" s="91"/>
      <c r="E143" s="91"/>
    </row>
    <row r="144" spans="1:5" ht="27.75" customHeight="1" x14ac:dyDescent="0.25">
      <c r="A144" s="17" t="s">
        <v>45</v>
      </c>
      <c r="B144" s="62">
        <f>SUM(B140:B142)</f>
        <v>8.6499999999999994E-2</v>
      </c>
      <c r="C144" s="91"/>
      <c r="D144" s="91"/>
      <c r="E144" s="120"/>
    </row>
    <row r="145" spans="1:7" x14ac:dyDescent="0.25">
      <c r="A145" s="91"/>
      <c r="B145" s="91"/>
      <c r="C145" s="91"/>
      <c r="D145" s="91"/>
      <c r="E145" s="91"/>
    </row>
    <row r="146" spans="1:7" x14ac:dyDescent="0.25">
      <c r="A146" s="47" t="s">
        <v>90</v>
      </c>
      <c r="B146" s="48"/>
      <c r="C146" s="48"/>
      <c r="D146" s="48"/>
      <c r="E146" s="110">
        <f>(D127+D135)*1.0865</f>
        <v>86698.352112737324</v>
      </c>
    </row>
    <row r="147" spans="1:7" x14ac:dyDescent="0.25">
      <c r="A147" s="75"/>
      <c r="B147" s="91"/>
      <c r="C147" s="91"/>
      <c r="D147" s="91"/>
      <c r="E147" s="91"/>
    </row>
    <row r="148" spans="1:7" x14ac:dyDescent="0.25">
      <c r="A148" s="43" t="s">
        <v>64</v>
      </c>
      <c r="B148" s="121"/>
      <c r="C148" s="121"/>
      <c r="D148" s="122"/>
      <c r="E148" s="197">
        <f>E146+E119+E85</f>
        <v>754523.99792150303</v>
      </c>
    </row>
    <row r="149" spans="1:7" x14ac:dyDescent="0.25">
      <c r="A149" s="3"/>
      <c r="B149" s="2"/>
      <c r="C149" s="2"/>
      <c r="D149" s="2"/>
      <c r="E149" s="2"/>
      <c r="F149" s="2"/>
      <c r="G149" s="2"/>
    </row>
    <row r="150" spans="1:7" x14ac:dyDescent="0.25">
      <c r="A150" s="3"/>
      <c r="B150" s="2"/>
      <c r="C150" s="2"/>
      <c r="D150" s="2"/>
      <c r="E150" s="2"/>
      <c r="F150" s="2"/>
      <c r="G150" s="2"/>
    </row>
    <row r="151" spans="1:7" x14ac:dyDescent="0.25">
      <c r="A151" s="75" t="s">
        <v>47</v>
      </c>
      <c r="B151" s="2"/>
      <c r="C151" s="2"/>
      <c r="D151" s="2"/>
      <c r="E151" s="2"/>
      <c r="F151" s="2"/>
      <c r="G151" s="2"/>
    </row>
    <row r="152" spans="1:7" x14ac:dyDescent="0.25">
      <c r="A152" s="27" t="s">
        <v>48</v>
      </c>
      <c r="B152" s="1"/>
      <c r="C152" s="1"/>
      <c r="D152" s="1"/>
      <c r="E152" s="1"/>
      <c r="F152" s="1"/>
      <c r="G152" s="1"/>
    </row>
    <row r="153" spans="1:7" x14ac:dyDescent="0.25">
      <c r="A153" s="28" t="s">
        <v>49</v>
      </c>
      <c r="B153" s="2"/>
      <c r="C153" s="2"/>
      <c r="D153" s="2"/>
      <c r="E153" s="2"/>
      <c r="F153" s="2"/>
      <c r="G153" s="2"/>
    </row>
    <row r="154" spans="1:7" x14ac:dyDescent="0.25">
      <c r="A154" s="28" t="s">
        <v>50</v>
      </c>
      <c r="B154" s="2"/>
      <c r="C154" s="2"/>
      <c r="D154" s="2"/>
      <c r="E154" s="2"/>
      <c r="F154" s="2"/>
      <c r="G154" s="2"/>
    </row>
    <row r="155" spans="1:7" x14ac:dyDescent="0.25">
      <c r="A155" s="28" t="s">
        <v>51</v>
      </c>
    </row>
    <row r="156" spans="1:7" x14ac:dyDescent="0.25">
      <c r="A156" s="28" t="s">
        <v>52</v>
      </c>
    </row>
    <row r="157" spans="1:7" x14ac:dyDescent="0.25">
      <c r="A157" s="28" t="s">
        <v>53</v>
      </c>
    </row>
    <row r="158" spans="1:7" x14ac:dyDescent="0.25">
      <c r="A158" s="28" t="s">
        <v>54</v>
      </c>
    </row>
    <row r="159" spans="1:7" x14ac:dyDescent="0.25">
      <c r="A159" s="27" t="s">
        <v>55</v>
      </c>
    </row>
    <row r="160" spans="1:7" x14ac:dyDescent="0.25">
      <c r="A160" s="28" t="s">
        <v>56</v>
      </c>
    </row>
    <row r="161" spans="1:1" x14ac:dyDescent="0.25">
      <c r="A161" s="28" t="s">
        <v>57</v>
      </c>
    </row>
    <row r="162" spans="1:1" x14ac:dyDescent="0.25">
      <c r="A162" s="30">
        <v>2</v>
      </c>
    </row>
    <row r="163" spans="1:1" x14ac:dyDescent="0.25">
      <c r="A163" s="28" t="s">
        <v>58</v>
      </c>
    </row>
    <row r="164" spans="1:1" x14ac:dyDescent="0.25">
      <c r="A164" s="30">
        <v>3</v>
      </c>
    </row>
    <row r="165" spans="1:1" x14ac:dyDescent="0.25">
      <c r="A165" s="28" t="s">
        <v>59</v>
      </c>
    </row>
    <row r="166" spans="1:1" x14ac:dyDescent="0.25">
      <c r="A166" s="30">
        <v>5</v>
      </c>
    </row>
    <row r="167" spans="1:1" x14ac:dyDescent="0.25">
      <c r="A167" s="28" t="s">
        <v>60</v>
      </c>
    </row>
    <row r="168" spans="1:1" x14ac:dyDescent="0.25">
      <c r="A168" s="28"/>
    </row>
    <row r="169" spans="1:1" x14ac:dyDescent="0.25">
      <c r="A169" s="29" t="s">
        <v>61</v>
      </c>
    </row>
    <row r="170" spans="1:1" x14ac:dyDescent="0.25">
      <c r="A170" s="2"/>
    </row>
    <row r="171" spans="1:1" x14ac:dyDescent="0.25">
      <c r="A171" s="32" t="s">
        <v>62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6" orientation="portrait" r:id="rId1"/>
  <rowBreaks count="2" manualBreakCount="2">
    <brk id="3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view="pageBreakPreview" topLeftCell="A4" zoomScaleNormal="100" zoomScaleSheetLayoutView="100" workbookViewId="0">
      <selection activeCell="H35" sqref="H35:I35"/>
    </sheetView>
  </sheetViews>
  <sheetFormatPr defaultColWidth="7.85546875" defaultRowHeight="15" x14ac:dyDescent="0.2"/>
  <cols>
    <col min="1" max="1" width="29.28515625" style="128" customWidth="1"/>
    <col min="2" max="2" width="14.42578125" style="128" customWidth="1"/>
    <col min="3" max="3" width="16" style="128" customWidth="1"/>
    <col min="4" max="5" width="13.7109375" style="128" customWidth="1"/>
    <col min="6" max="6" width="16.85546875" style="128" customWidth="1"/>
    <col min="7" max="7" width="15.140625" style="128" customWidth="1"/>
    <col min="8" max="8" width="13.7109375" style="128" customWidth="1"/>
    <col min="9" max="9" width="17" style="128" customWidth="1"/>
    <col min="10" max="10" width="13.140625" style="128" bestFit="1" customWidth="1"/>
    <col min="11" max="11" width="7.85546875" style="128"/>
    <col min="12" max="12" width="16.42578125" style="128" bestFit="1" customWidth="1"/>
    <col min="13" max="255" width="7.85546875" style="128"/>
    <col min="256" max="256" width="29.28515625" style="128" customWidth="1"/>
    <col min="257" max="257" width="14.42578125" style="128" customWidth="1"/>
    <col min="258" max="258" width="16" style="128" customWidth="1"/>
    <col min="259" max="260" width="13.7109375" style="128" customWidth="1"/>
    <col min="261" max="261" width="16.85546875" style="128" customWidth="1"/>
    <col min="262" max="262" width="15.140625" style="128" customWidth="1"/>
    <col min="263" max="263" width="13.7109375" style="128" customWidth="1"/>
    <col min="264" max="264" width="17" style="128" customWidth="1"/>
    <col min="265" max="265" width="13.140625" style="128" bestFit="1" customWidth="1"/>
    <col min="266" max="266" width="7.85546875" style="128"/>
    <col min="267" max="267" width="14.28515625" style="128" bestFit="1" customWidth="1"/>
    <col min="268" max="268" width="16.42578125" style="128" bestFit="1" customWidth="1"/>
    <col min="269" max="511" width="7.85546875" style="128"/>
    <col min="512" max="512" width="29.28515625" style="128" customWidth="1"/>
    <col min="513" max="513" width="14.42578125" style="128" customWidth="1"/>
    <col min="514" max="514" width="16" style="128" customWidth="1"/>
    <col min="515" max="516" width="13.7109375" style="128" customWidth="1"/>
    <col min="517" max="517" width="16.85546875" style="128" customWidth="1"/>
    <col min="518" max="518" width="15.140625" style="128" customWidth="1"/>
    <col min="519" max="519" width="13.7109375" style="128" customWidth="1"/>
    <col min="520" max="520" width="17" style="128" customWidth="1"/>
    <col min="521" max="521" width="13.140625" style="128" bestFit="1" customWidth="1"/>
    <col min="522" max="522" width="7.85546875" style="128"/>
    <col min="523" max="523" width="14.28515625" style="128" bestFit="1" customWidth="1"/>
    <col min="524" max="524" width="16.42578125" style="128" bestFit="1" customWidth="1"/>
    <col min="525" max="767" width="7.85546875" style="128"/>
    <col min="768" max="768" width="29.28515625" style="128" customWidth="1"/>
    <col min="769" max="769" width="14.42578125" style="128" customWidth="1"/>
    <col min="770" max="770" width="16" style="128" customWidth="1"/>
    <col min="771" max="772" width="13.7109375" style="128" customWidth="1"/>
    <col min="773" max="773" width="16.85546875" style="128" customWidth="1"/>
    <col min="774" max="774" width="15.140625" style="128" customWidth="1"/>
    <col min="775" max="775" width="13.7109375" style="128" customWidth="1"/>
    <col min="776" max="776" width="17" style="128" customWidth="1"/>
    <col min="777" max="777" width="13.140625" style="128" bestFit="1" customWidth="1"/>
    <col min="778" max="778" width="7.85546875" style="128"/>
    <col min="779" max="779" width="14.28515625" style="128" bestFit="1" customWidth="1"/>
    <col min="780" max="780" width="16.42578125" style="128" bestFit="1" customWidth="1"/>
    <col min="781" max="1023" width="7.85546875" style="128"/>
    <col min="1024" max="1024" width="29.28515625" style="128" customWidth="1"/>
    <col min="1025" max="1025" width="14.42578125" style="128" customWidth="1"/>
    <col min="1026" max="1026" width="16" style="128" customWidth="1"/>
    <col min="1027" max="1028" width="13.7109375" style="128" customWidth="1"/>
    <col min="1029" max="1029" width="16.85546875" style="128" customWidth="1"/>
    <col min="1030" max="1030" width="15.140625" style="128" customWidth="1"/>
    <col min="1031" max="1031" width="13.7109375" style="128" customWidth="1"/>
    <col min="1032" max="1032" width="17" style="128" customWidth="1"/>
    <col min="1033" max="1033" width="13.140625" style="128" bestFit="1" customWidth="1"/>
    <col min="1034" max="1034" width="7.85546875" style="128"/>
    <col min="1035" max="1035" width="14.28515625" style="128" bestFit="1" customWidth="1"/>
    <col min="1036" max="1036" width="16.42578125" style="128" bestFit="1" customWidth="1"/>
    <col min="1037" max="1279" width="7.85546875" style="128"/>
    <col min="1280" max="1280" width="29.28515625" style="128" customWidth="1"/>
    <col min="1281" max="1281" width="14.42578125" style="128" customWidth="1"/>
    <col min="1282" max="1282" width="16" style="128" customWidth="1"/>
    <col min="1283" max="1284" width="13.7109375" style="128" customWidth="1"/>
    <col min="1285" max="1285" width="16.85546875" style="128" customWidth="1"/>
    <col min="1286" max="1286" width="15.140625" style="128" customWidth="1"/>
    <col min="1287" max="1287" width="13.7109375" style="128" customWidth="1"/>
    <col min="1288" max="1288" width="17" style="128" customWidth="1"/>
    <col min="1289" max="1289" width="13.140625" style="128" bestFit="1" customWidth="1"/>
    <col min="1290" max="1290" width="7.85546875" style="128"/>
    <col min="1291" max="1291" width="14.28515625" style="128" bestFit="1" customWidth="1"/>
    <col min="1292" max="1292" width="16.42578125" style="128" bestFit="1" customWidth="1"/>
    <col min="1293" max="1535" width="7.85546875" style="128"/>
    <col min="1536" max="1536" width="29.28515625" style="128" customWidth="1"/>
    <col min="1537" max="1537" width="14.42578125" style="128" customWidth="1"/>
    <col min="1538" max="1538" width="16" style="128" customWidth="1"/>
    <col min="1539" max="1540" width="13.7109375" style="128" customWidth="1"/>
    <col min="1541" max="1541" width="16.85546875" style="128" customWidth="1"/>
    <col min="1542" max="1542" width="15.140625" style="128" customWidth="1"/>
    <col min="1543" max="1543" width="13.7109375" style="128" customWidth="1"/>
    <col min="1544" max="1544" width="17" style="128" customWidth="1"/>
    <col min="1545" max="1545" width="13.140625" style="128" bestFit="1" customWidth="1"/>
    <col min="1546" max="1546" width="7.85546875" style="128"/>
    <col min="1547" max="1547" width="14.28515625" style="128" bestFit="1" customWidth="1"/>
    <col min="1548" max="1548" width="16.42578125" style="128" bestFit="1" customWidth="1"/>
    <col min="1549" max="1791" width="7.85546875" style="128"/>
    <col min="1792" max="1792" width="29.28515625" style="128" customWidth="1"/>
    <col min="1793" max="1793" width="14.42578125" style="128" customWidth="1"/>
    <col min="1794" max="1794" width="16" style="128" customWidth="1"/>
    <col min="1795" max="1796" width="13.7109375" style="128" customWidth="1"/>
    <col min="1797" max="1797" width="16.85546875" style="128" customWidth="1"/>
    <col min="1798" max="1798" width="15.140625" style="128" customWidth="1"/>
    <col min="1799" max="1799" width="13.7109375" style="128" customWidth="1"/>
    <col min="1800" max="1800" width="17" style="128" customWidth="1"/>
    <col min="1801" max="1801" width="13.140625" style="128" bestFit="1" customWidth="1"/>
    <col min="1802" max="1802" width="7.85546875" style="128"/>
    <col min="1803" max="1803" width="14.28515625" style="128" bestFit="1" customWidth="1"/>
    <col min="1804" max="1804" width="16.42578125" style="128" bestFit="1" customWidth="1"/>
    <col min="1805" max="2047" width="7.85546875" style="128"/>
    <col min="2048" max="2048" width="29.28515625" style="128" customWidth="1"/>
    <col min="2049" max="2049" width="14.42578125" style="128" customWidth="1"/>
    <col min="2050" max="2050" width="16" style="128" customWidth="1"/>
    <col min="2051" max="2052" width="13.7109375" style="128" customWidth="1"/>
    <col min="2053" max="2053" width="16.85546875" style="128" customWidth="1"/>
    <col min="2054" max="2054" width="15.140625" style="128" customWidth="1"/>
    <col min="2055" max="2055" width="13.7109375" style="128" customWidth="1"/>
    <col min="2056" max="2056" width="17" style="128" customWidth="1"/>
    <col min="2057" max="2057" width="13.140625" style="128" bestFit="1" customWidth="1"/>
    <col min="2058" max="2058" width="7.85546875" style="128"/>
    <col min="2059" max="2059" width="14.28515625" style="128" bestFit="1" customWidth="1"/>
    <col min="2060" max="2060" width="16.42578125" style="128" bestFit="1" customWidth="1"/>
    <col min="2061" max="2303" width="7.85546875" style="128"/>
    <col min="2304" max="2304" width="29.28515625" style="128" customWidth="1"/>
    <col min="2305" max="2305" width="14.42578125" style="128" customWidth="1"/>
    <col min="2306" max="2306" width="16" style="128" customWidth="1"/>
    <col min="2307" max="2308" width="13.7109375" style="128" customWidth="1"/>
    <col min="2309" max="2309" width="16.85546875" style="128" customWidth="1"/>
    <col min="2310" max="2310" width="15.140625" style="128" customWidth="1"/>
    <col min="2311" max="2311" width="13.7109375" style="128" customWidth="1"/>
    <col min="2312" max="2312" width="17" style="128" customWidth="1"/>
    <col min="2313" max="2313" width="13.140625" style="128" bestFit="1" customWidth="1"/>
    <col min="2314" max="2314" width="7.85546875" style="128"/>
    <col min="2315" max="2315" width="14.28515625" style="128" bestFit="1" customWidth="1"/>
    <col min="2316" max="2316" width="16.42578125" style="128" bestFit="1" customWidth="1"/>
    <col min="2317" max="2559" width="7.85546875" style="128"/>
    <col min="2560" max="2560" width="29.28515625" style="128" customWidth="1"/>
    <col min="2561" max="2561" width="14.42578125" style="128" customWidth="1"/>
    <col min="2562" max="2562" width="16" style="128" customWidth="1"/>
    <col min="2563" max="2564" width="13.7109375" style="128" customWidth="1"/>
    <col min="2565" max="2565" width="16.85546875" style="128" customWidth="1"/>
    <col min="2566" max="2566" width="15.140625" style="128" customWidth="1"/>
    <col min="2567" max="2567" width="13.7109375" style="128" customWidth="1"/>
    <col min="2568" max="2568" width="17" style="128" customWidth="1"/>
    <col min="2569" max="2569" width="13.140625" style="128" bestFit="1" customWidth="1"/>
    <col min="2570" max="2570" width="7.85546875" style="128"/>
    <col min="2571" max="2571" width="14.28515625" style="128" bestFit="1" customWidth="1"/>
    <col min="2572" max="2572" width="16.42578125" style="128" bestFit="1" customWidth="1"/>
    <col min="2573" max="2815" width="7.85546875" style="128"/>
    <col min="2816" max="2816" width="29.28515625" style="128" customWidth="1"/>
    <col min="2817" max="2817" width="14.42578125" style="128" customWidth="1"/>
    <col min="2818" max="2818" width="16" style="128" customWidth="1"/>
    <col min="2819" max="2820" width="13.7109375" style="128" customWidth="1"/>
    <col min="2821" max="2821" width="16.85546875" style="128" customWidth="1"/>
    <col min="2822" max="2822" width="15.140625" style="128" customWidth="1"/>
    <col min="2823" max="2823" width="13.7109375" style="128" customWidth="1"/>
    <col min="2824" max="2824" width="17" style="128" customWidth="1"/>
    <col min="2825" max="2825" width="13.140625" style="128" bestFit="1" customWidth="1"/>
    <col min="2826" max="2826" width="7.85546875" style="128"/>
    <col min="2827" max="2827" width="14.28515625" style="128" bestFit="1" customWidth="1"/>
    <col min="2828" max="2828" width="16.42578125" style="128" bestFit="1" customWidth="1"/>
    <col min="2829" max="3071" width="7.85546875" style="128"/>
    <col min="3072" max="3072" width="29.28515625" style="128" customWidth="1"/>
    <col min="3073" max="3073" width="14.42578125" style="128" customWidth="1"/>
    <col min="3074" max="3074" width="16" style="128" customWidth="1"/>
    <col min="3075" max="3076" width="13.7109375" style="128" customWidth="1"/>
    <col min="3077" max="3077" width="16.85546875" style="128" customWidth="1"/>
    <col min="3078" max="3078" width="15.140625" style="128" customWidth="1"/>
    <col min="3079" max="3079" width="13.7109375" style="128" customWidth="1"/>
    <col min="3080" max="3080" width="17" style="128" customWidth="1"/>
    <col min="3081" max="3081" width="13.140625" style="128" bestFit="1" customWidth="1"/>
    <col min="3082" max="3082" width="7.85546875" style="128"/>
    <col min="3083" max="3083" width="14.28515625" style="128" bestFit="1" customWidth="1"/>
    <col min="3084" max="3084" width="16.42578125" style="128" bestFit="1" customWidth="1"/>
    <col min="3085" max="3327" width="7.85546875" style="128"/>
    <col min="3328" max="3328" width="29.28515625" style="128" customWidth="1"/>
    <col min="3329" max="3329" width="14.42578125" style="128" customWidth="1"/>
    <col min="3330" max="3330" width="16" style="128" customWidth="1"/>
    <col min="3331" max="3332" width="13.7109375" style="128" customWidth="1"/>
    <col min="3333" max="3333" width="16.85546875" style="128" customWidth="1"/>
    <col min="3334" max="3334" width="15.140625" style="128" customWidth="1"/>
    <col min="3335" max="3335" width="13.7109375" style="128" customWidth="1"/>
    <col min="3336" max="3336" width="17" style="128" customWidth="1"/>
    <col min="3337" max="3337" width="13.140625" style="128" bestFit="1" customWidth="1"/>
    <col min="3338" max="3338" width="7.85546875" style="128"/>
    <col min="3339" max="3339" width="14.28515625" style="128" bestFit="1" customWidth="1"/>
    <col min="3340" max="3340" width="16.42578125" style="128" bestFit="1" customWidth="1"/>
    <col min="3341" max="3583" width="7.85546875" style="128"/>
    <col min="3584" max="3584" width="29.28515625" style="128" customWidth="1"/>
    <col min="3585" max="3585" width="14.42578125" style="128" customWidth="1"/>
    <col min="3586" max="3586" width="16" style="128" customWidth="1"/>
    <col min="3587" max="3588" width="13.7109375" style="128" customWidth="1"/>
    <col min="3589" max="3589" width="16.85546875" style="128" customWidth="1"/>
    <col min="3590" max="3590" width="15.140625" style="128" customWidth="1"/>
    <col min="3591" max="3591" width="13.7109375" style="128" customWidth="1"/>
    <col min="3592" max="3592" width="17" style="128" customWidth="1"/>
    <col min="3593" max="3593" width="13.140625" style="128" bestFit="1" customWidth="1"/>
    <col min="3594" max="3594" width="7.85546875" style="128"/>
    <col min="3595" max="3595" width="14.28515625" style="128" bestFit="1" customWidth="1"/>
    <col min="3596" max="3596" width="16.42578125" style="128" bestFit="1" customWidth="1"/>
    <col min="3597" max="3839" width="7.85546875" style="128"/>
    <col min="3840" max="3840" width="29.28515625" style="128" customWidth="1"/>
    <col min="3841" max="3841" width="14.42578125" style="128" customWidth="1"/>
    <col min="3842" max="3842" width="16" style="128" customWidth="1"/>
    <col min="3843" max="3844" width="13.7109375" style="128" customWidth="1"/>
    <col min="3845" max="3845" width="16.85546875" style="128" customWidth="1"/>
    <col min="3846" max="3846" width="15.140625" style="128" customWidth="1"/>
    <col min="3847" max="3847" width="13.7109375" style="128" customWidth="1"/>
    <col min="3848" max="3848" width="17" style="128" customWidth="1"/>
    <col min="3849" max="3849" width="13.140625" style="128" bestFit="1" customWidth="1"/>
    <col min="3850" max="3850" width="7.85546875" style="128"/>
    <col min="3851" max="3851" width="14.28515625" style="128" bestFit="1" customWidth="1"/>
    <col min="3852" max="3852" width="16.42578125" style="128" bestFit="1" customWidth="1"/>
    <col min="3853" max="4095" width="7.85546875" style="128"/>
    <col min="4096" max="4096" width="29.28515625" style="128" customWidth="1"/>
    <col min="4097" max="4097" width="14.42578125" style="128" customWidth="1"/>
    <col min="4098" max="4098" width="16" style="128" customWidth="1"/>
    <col min="4099" max="4100" width="13.7109375" style="128" customWidth="1"/>
    <col min="4101" max="4101" width="16.85546875" style="128" customWidth="1"/>
    <col min="4102" max="4102" width="15.140625" style="128" customWidth="1"/>
    <col min="4103" max="4103" width="13.7109375" style="128" customWidth="1"/>
    <col min="4104" max="4104" width="17" style="128" customWidth="1"/>
    <col min="4105" max="4105" width="13.140625" style="128" bestFit="1" customWidth="1"/>
    <col min="4106" max="4106" width="7.85546875" style="128"/>
    <col min="4107" max="4107" width="14.28515625" style="128" bestFit="1" customWidth="1"/>
    <col min="4108" max="4108" width="16.42578125" style="128" bestFit="1" customWidth="1"/>
    <col min="4109" max="4351" width="7.85546875" style="128"/>
    <col min="4352" max="4352" width="29.28515625" style="128" customWidth="1"/>
    <col min="4353" max="4353" width="14.42578125" style="128" customWidth="1"/>
    <col min="4354" max="4354" width="16" style="128" customWidth="1"/>
    <col min="4355" max="4356" width="13.7109375" style="128" customWidth="1"/>
    <col min="4357" max="4357" width="16.85546875" style="128" customWidth="1"/>
    <col min="4358" max="4358" width="15.140625" style="128" customWidth="1"/>
    <col min="4359" max="4359" width="13.7109375" style="128" customWidth="1"/>
    <col min="4360" max="4360" width="17" style="128" customWidth="1"/>
    <col min="4361" max="4361" width="13.140625" style="128" bestFit="1" customWidth="1"/>
    <col min="4362" max="4362" width="7.85546875" style="128"/>
    <col min="4363" max="4363" width="14.28515625" style="128" bestFit="1" customWidth="1"/>
    <col min="4364" max="4364" width="16.42578125" style="128" bestFit="1" customWidth="1"/>
    <col min="4365" max="4607" width="7.85546875" style="128"/>
    <col min="4608" max="4608" width="29.28515625" style="128" customWidth="1"/>
    <col min="4609" max="4609" width="14.42578125" style="128" customWidth="1"/>
    <col min="4610" max="4610" width="16" style="128" customWidth="1"/>
    <col min="4611" max="4612" width="13.7109375" style="128" customWidth="1"/>
    <col min="4613" max="4613" width="16.85546875" style="128" customWidth="1"/>
    <col min="4614" max="4614" width="15.140625" style="128" customWidth="1"/>
    <col min="4615" max="4615" width="13.7109375" style="128" customWidth="1"/>
    <col min="4616" max="4616" width="17" style="128" customWidth="1"/>
    <col min="4617" max="4617" width="13.140625" style="128" bestFit="1" customWidth="1"/>
    <col min="4618" max="4618" width="7.85546875" style="128"/>
    <col min="4619" max="4619" width="14.28515625" style="128" bestFit="1" customWidth="1"/>
    <col min="4620" max="4620" width="16.42578125" style="128" bestFit="1" customWidth="1"/>
    <col min="4621" max="4863" width="7.85546875" style="128"/>
    <col min="4864" max="4864" width="29.28515625" style="128" customWidth="1"/>
    <col min="4865" max="4865" width="14.42578125" style="128" customWidth="1"/>
    <col min="4866" max="4866" width="16" style="128" customWidth="1"/>
    <col min="4867" max="4868" width="13.7109375" style="128" customWidth="1"/>
    <col min="4869" max="4869" width="16.85546875" style="128" customWidth="1"/>
    <col min="4870" max="4870" width="15.140625" style="128" customWidth="1"/>
    <col min="4871" max="4871" width="13.7109375" style="128" customWidth="1"/>
    <col min="4872" max="4872" width="17" style="128" customWidth="1"/>
    <col min="4873" max="4873" width="13.140625" style="128" bestFit="1" customWidth="1"/>
    <col min="4874" max="4874" width="7.85546875" style="128"/>
    <col min="4875" max="4875" width="14.28515625" style="128" bestFit="1" customWidth="1"/>
    <col min="4876" max="4876" width="16.42578125" style="128" bestFit="1" customWidth="1"/>
    <col min="4877" max="5119" width="7.85546875" style="128"/>
    <col min="5120" max="5120" width="29.28515625" style="128" customWidth="1"/>
    <col min="5121" max="5121" width="14.42578125" style="128" customWidth="1"/>
    <col min="5122" max="5122" width="16" style="128" customWidth="1"/>
    <col min="5123" max="5124" width="13.7109375" style="128" customWidth="1"/>
    <col min="5125" max="5125" width="16.85546875" style="128" customWidth="1"/>
    <col min="5126" max="5126" width="15.140625" style="128" customWidth="1"/>
    <col min="5127" max="5127" width="13.7109375" style="128" customWidth="1"/>
    <col min="5128" max="5128" width="17" style="128" customWidth="1"/>
    <col min="5129" max="5129" width="13.140625" style="128" bestFit="1" customWidth="1"/>
    <col min="5130" max="5130" width="7.85546875" style="128"/>
    <col min="5131" max="5131" width="14.28515625" style="128" bestFit="1" customWidth="1"/>
    <col min="5132" max="5132" width="16.42578125" style="128" bestFit="1" customWidth="1"/>
    <col min="5133" max="5375" width="7.85546875" style="128"/>
    <col min="5376" max="5376" width="29.28515625" style="128" customWidth="1"/>
    <col min="5377" max="5377" width="14.42578125" style="128" customWidth="1"/>
    <col min="5378" max="5378" width="16" style="128" customWidth="1"/>
    <col min="5379" max="5380" width="13.7109375" style="128" customWidth="1"/>
    <col min="5381" max="5381" width="16.85546875" style="128" customWidth="1"/>
    <col min="5382" max="5382" width="15.140625" style="128" customWidth="1"/>
    <col min="5383" max="5383" width="13.7109375" style="128" customWidth="1"/>
    <col min="5384" max="5384" width="17" style="128" customWidth="1"/>
    <col min="5385" max="5385" width="13.140625" style="128" bestFit="1" customWidth="1"/>
    <col min="5386" max="5386" width="7.85546875" style="128"/>
    <col min="5387" max="5387" width="14.28515625" style="128" bestFit="1" customWidth="1"/>
    <col min="5388" max="5388" width="16.42578125" style="128" bestFit="1" customWidth="1"/>
    <col min="5389" max="5631" width="7.85546875" style="128"/>
    <col min="5632" max="5632" width="29.28515625" style="128" customWidth="1"/>
    <col min="5633" max="5633" width="14.42578125" style="128" customWidth="1"/>
    <col min="5634" max="5634" width="16" style="128" customWidth="1"/>
    <col min="5635" max="5636" width="13.7109375" style="128" customWidth="1"/>
    <col min="5637" max="5637" width="16.85546875" style="128" customWidth="1"/>
    <col min="5638" max="5638" width="15.140625" style="128" customWidth="1"/>
    <col min="5639" max="5639" width="13.7109375" style="128" customWidth="1"/>
    <col min="5640" max="5640" width="17" style="128" customWidth="1"/>
    <col min="5641" max="5641" width="13.140625" style="128" bestFit="1" customWidth="1"/>
    <col min="5642" max="5642" width="7.85546875" style="128"/>
    <col min="5643" max="5643" width="14.28515625" style="128" bestFit="1" customWidth="1"/>
    <col min="5644" max="5644" width="16.42578125" style="128" bestFit="1" customWidth="1"/>
    <col min="5645" max="5887" width="7.85546875" style="128"/>
    <col min="5888" max="5888" width="29.28515625" style="128" customWidth="1"/>
    <col min="5889" max="5889" width="14.42578125" style="128" customWidth="1"/>
    <col min="5890" max="5890" width="16" style="128" customWidth="1"/>
    <col min="5891" max="5892" width="13.7109375" style="128" customWidth="1"/>
    <col min="5893" max="5893" width="16.85546875" style="128" customWidth="1"/>
    <col min="5894" max="5894" width="15.140625" style="128" customWidth="1"/>
    <col min="5895" max="5895" width="13.7109375" style="128" customWidth="1"/>
    <col min="5896" max="5896" width="17" style="128" customWidth="1"/>
    <col min="5897" max="5897" width="13.140625" style="128" bestFit="1" customWidth="1"/>
    <col min="5898" max="5898" width="7.85546875" style="128"/>
    <col min="5899" max="5899" width="14.28515625" style="128" bestFit="1" customWidth="1"/>
    <col min="5900" max="5900" width="16.42578125" style="128" bestFit="1" customWidth="1"/>
    <col min="5901" max="6143" width="7.85546875" style="128"/>
    <col min="6144" max="6144" width="29.28515625" style="128" customWidth="1"/>
    <col min="6145" max="6145" width="14.42578125" style="128" customWidth="1"/>
    <col min="6146" max="6146" width="16" style="128" customWidth="1"/>
    <col min="6147" max="6148" width="13.7109375" style="128" customWidth="1"/>
    <col min="6149" max="6149" width="16.85546875" style="128" customWidth="1"/>
    <col min="6150" max="6150" width="15.140625" style="128" customWidth="1"/>
    <col min="6151" max="6151" width="13.7109375" style="128" customWidth="1"/>
    <col min="6152" max="6152" width="17" style="128" customWidth="1"/>
    <col min="6153" max="6153" width="13.140625" style="128" bestFit="1" customWidth="1"/>
    <col min="6154" max="6154" width="7.85546875" style="128"/>
    <col min="6155" max="6155" width="14.28515625" style="128" bestFit="1" customWidth="1"/>
    <col min="6156" max="6156" width="16.42578125" style="128" bestFit="1" customWidth="1"/>
    <col min="6157" max="6399" width="7.85546875" style="128"/>
    <col min="6400" max="6400" width="29.28515625" style="128" customWidth="1"/>
    <col min="6401" max="6401" width="14.42578125" style="128" customWidth="1"/>
    <col min="6402" max="6402" width="16" style="128" customWidth="1"/>
    <col min="6403" max="6404" width="13.7109375" style="128" customWidth="1"/>
    <col min="6405" max="6405" width="16.85546875" style="128" customWidth="1"/>
    <col min="6406" max="6406" width="15.140625" style="128" customWidth="1"/>
    <col min="6407" max="6407" width="13.7109375" style="128" customWidth="1"/>
    <col min="6408" max="6408" width="17" style="128" customWidth="1"/>
    <col min="6409" max="6409" width="13.140625" style="128" bestFit="1" customWidth="1"/>
    <col min="6410" max="6410" width="7.85546875" style="128"/>
    <col min="6411" max="6411" width="14.28515625" style="128" bestFit="1" customWidth="1"/>
    <col min="6412" max="6412" width="16.42578125" style="128" bestFit="1" customWidth="1"/>
    <col min="6413" max="6655" width="7.85546875" style="128"/>
    <col min="6656" max="6656" width="29.28515625" style="128" customWidth="1"/>
    <col min="6657" max="6657" width="14.42578125" style="128" customWidth="1"/>
    <col min="6658" max="6658" width="16" style="128" customWidth="1"/>
    <col min="6659" max="6660" width="13.7109375" style="128" customWidth="1"/>
    <col min="6661" max="6661" width="16.85546875" style="128" customWidth="1"/>
    <col min="6662" max="6662" width="15.140625" style="128" customWidth="1"/>
    <col min="6663" max="6663" width="13.7109375" style="128" customWidth="1"/>
    <col min="6664" max="6664" width="17" style="128" customWidth="1"/>
    <col min="6665" max="6665" width="13.140625" style="128" bestFit="1" customWidth="1"/>
    <col min="6666" max="6666" width="7.85546875" style="128"/>
    <col min="6667" max="6667" width="14.28515625" style="128" bestFit="1" customWidth="1"/>
    <col min="6668" max="6668" width="16.42578125" style="128" bestFit="1" customWidth="1"/>
    <col min="6669" max="6911" width="7.85546875" style="128"/>
    <col min="6912" max="6912" width="29.28515625" style="128" customWidth="1"/>
    <col min="6913" max="6913" width="14.42578125" style="128" customWidth="1"/>
    <col min="6914" max="6914" width="16" style="128" customWidth="1"/>
    <col min="6915" max="6916" width="13.7109375" style="128" customWidth="1"/>
    <col min="6917" max="6917" width="16.85546875" style="128" customWidth="1"/>
    <col min="6918" max="6918" width="15.140625" style="128" customWidth="1"/>
    <col min="6919" max="6919" width="13.7109375" style="128" customWidth="1"/>
    <col min="6920" max="6920" width="17" style="128" customWidth="1"/>
    <col min="6921" max="6921" width="13.140625" style="128" bestFit="1" customWidth="1"/>
    <col min="6922" max="6922" width="7.85546875" style="128"/>
    <col min="6923" max="6923" width="14.28515625" style="128" bestFit="1" customWidth="1"/>
    <col min="6924" max="6924" width="16.42578125" style="128" bestFit="1" customWidth="1"/>
    <col min="6925" max="7167" width="7.85546875" style="128"/>
    <col min="7168" max="7168" width="29.28515625" style="128" customWidth="1"/>
    <col min="7169" max="7169" width="14.42578125" style="128" customWidth="1"/>
    <col min="7170" max="7170" width="16" style="128" customWidth="1"/>
    <col min="7171" max="7172" width="13.7109375" style="128" customWidth="1"/>
    <col min="7173" max="7173" width="16.85546875" style="128" customWidth="1"/>
    <col min="7174" max="7174" width="15.140625" style="128" customWidth="1"/>
    <col min="7175" max="7175" width="13.7109375" style="128" customWidth="1"/>
    <col min="7176" max="7176" width="17" style="128" customWidth="1"/>
    <col min="7177" max="7177" width="13.140625" style="128" bestFit="1" customWidth="1"/>
    <col min="7178" max="7178" width="7.85546875" style="128"/>
    <col min="7179" max="7179" width="14.28515625" style="128" bestFit="1" customWidth="1"/>
    <col min="7180" max="7180" width="16.42578125" style="128" bestFit="1" customWidth="1"/>
    <col min="7181" max="7423" width="7.85546875" style="128"/>
    <col min="7424" max="7424" width="29.28515625" style="128" customWidth="1"/>
    <col min="7425" max="7425" width="14.42578125" style="128" customWidth="1"/>
    <col min="7426" max="7426" width="16" style="128" customWidth="1"/>
    <col min="7427" max="7428" width="13.7109375" style="128" customWidth="1"/>
    <col min="7429" max="7429" width="16.85546875" style="128" customWidth="1"/>
    <col min="7430" max="7430" width="15.140625" style="128" customWidth="1"/>
    <col min="7431" max="7431" width="13.7109375" style="128" customWidth="1"/>
    <col min="7432" max="7432" width="17" style="128" customWidth="1"/>
    <col min="7433" max="7433" width="13.140625" style="128" bestFit="1" customWidth="1"/>
    <col min="7434" max="7434" width="7.85546875" style="128"/>
    <col min="7435" max="7435" width="14.28515625" style="128" bestFit="1" customWidth="1"/>
    <col min="7436" max="7436" width="16.42578125" style="128" bestFit="1" customWidth="1"/>
    <col min="7437" max="7679" width="7.85546875" style="128"/>
    <col min="7680" max="7680" width="29.28515625" style="128" customWidth="1"/>
    <col min="7681" max="7681" width="14.42578125" style="128" customWidth="1"/>
    <col min="7682" max="7682" width="16" style="128" customWidth="1"/>
    <col min="7683" max="7684" width="13.7109375" style="128" customWidth="1"/>
    <col min="7685" max="7685" width="16.85546875" style="128" customWidth="1"/>
    <col min="7686" max="7686" width="15.140625" style="128" customWidth="1"/>
    <col min="7687" max="7687" width="13.7109375" style="128" customWidth="1"/>
    <col min="7688" max="7688" width="17" style="128" customWidth="1"/>
    <col min="7689" max="7689" width="13.140625" style="128" bestFit="1" customWidth="1"/>
    <col min="7690" max="7690" width="7.85546875" style="128"/>
    <col min="7691" max="7691" width="14.28515625" style="128" bestFit="1" customWidth="1"/>
    <col min="7692" max="7692" width="16.42578125" style="128" bestFit="1" customWidth="1"/>
    <col min="7693" max="7935" width="7.85546875" style="128"/>
    <col min="7936" max="7936" width="29.28515625" style="128" customWidth="1"/>
    <col min="7937" max="7937" width="14.42578125" style="128" customWidth="1"/>
    <col min="7938" max="7938" width="16" style="128" customWidth="1"/>
    <col min="7939" max="7940" width="13.7109375" style="128" customWidth="1"/>
    <col min="7941" max="7941" width="16.85546875" style="128" customWidth="1"/>
    <col min="7942" max="7942" width="15.140625" style="128" customWidth="1"/>
    <col min="7943" max="7943" width="13.7109375" style="128" customWidth="1"/>
    <col min="7944" max="7944" width="17" style="128" customWidth="1"/>
    <col min="7945" max="7945" width="13.140625" style="128" bestFit="1" customWidth="1"/>
    <col min="7946" max="7946" width="7.85546875" style="128"/>
    <col min="7947" max="7947" width="14.28515625" style="128" bestFit="1" customWidth="1"/>
    <col min="7948" max="7948" width="16.42578125" style="128" bestFit="1" customWidth="1"/>
    <col min="7949" max="8191" width="7.85546875" style="128"/>
    <col min="8192" max="8192" width="29.28515625" style="128" customWidth="1"/>
    <col min="8193" max="8193" width="14.42578125" style="128" customWidth="1"/>
    <col min="8194" max="8194" width="16" style="128" customWidth="1"/>
    <col min="8195" max="8196" width="13.7109375" style="128" customWidth="1"/>
    <col min="8197" max="8197" width="16.85546875" style="128" customWidth="1"/>
    <col min="8198" max="8198" width="15.140625" style="128" customWidth="1"/>
    <col min="8199" max="8199" width="13.7109375" style="128" customWidth="1"/>
    <col min="8200" max="8200" width="17" style="128" customWidth="1"/>
    <col min="8201" max="8201" width="13.140625" style="128" bestFit="1" customWidth="1"/>
    <col min="8202" max="8202" width="7.85546875" style="128"/>
    <col min="8203" max="8203" width="14.28515625" style="128" bestFit="1" customWidth="1"/>
    <col min="8204" max="8204" width="16.42578125" style="128" bestFit="1" customWidth="1"/>
    <col min="8205" max="8447" width="7.85546875" style="128"/>
    <col min="8448" max="8448" width="29.28515625" style="128" customWidth="1"/>
    <col min="8449" max="8449" width="14.42578125" style="128" customWidth="1"/>
    <col min="8450" max="8450" width="16" style="128" customWidth="1"/>
    <col min="8451" max="8452" width="13.7109375" style="128" customWidth="1"/>
    <col min="8453" max="8453" width="16.85546875" style="128" customWidth="1"/>
    <col min="8454" max="8454" width="15.140625" style="128" customWidth="1"/>
    <col min="8455" max="8455" width="13.7109375" style="128" customWidth="1"/>
    <col min="8456" max="8456" width="17" style="128" customWidth="1"/>
    <col min="8457" max="8457" width="13.140625" style="128" bestFit="1" customWidth="1"/>
    <col min="8458" max="8458" width="7.85546875" style="128"/>
    <col min="8459" max="8459" width="14.28515625" style="128" bestFit="1" customWidth="1"/>
    <col min="8460" max="8460" width="16.42578125" style="128" bestFit="1" customWidth="1"/>
    <col min="8461" max="8703" width="7.85546875" style="128"/>
    <col min="8704" max="8704" width="29.28515625" style="128" customWidth="1"/>
    <col min="8705" max="8705" width="14.42578125" style="128" customWidth="1"/>
    <col min="8706" max="8706" width="16" style="128" customWidth="1"/>
    <col min="8707" max="8708" width="13.7109375" style="128" customWidth="1"/>
    <col min="8709" max="8709" width="16.85546875" style="128" customWidth="1"/>
    <col min="8710" max="8710" width="15.140625" style="128" customWidth="1"/>
    <col min="8711" max="8711" width="13.7109375" style="128" customWidth="1"/>
    <col min="8712" max="8712" width="17" style="128" customWidth="1"/>
    <col min="8713" max="8713" width="13.140625" style="128" bestFit="1" customWidth="1"/>
    <col min="8714" max="8714" width="7.85546875" style="128"/>
    <col min="8715" max="8715" width="14.28515625" style="128" bestFit="1" customWidth="1"/>
    <col min="8716" max="8716" width="16.42578125" style="128" bestFit="1" customWidth="1"/>
    <col min="8717" max="8959" width="7.85546875" style="128"/>
    <col min="8960" max="8960" width="29.28515625" style="128" customWidth="1"/>
    <col min="8961" max="8961" width="14.42578125" style="128" customWidth="1"/>
    <col min="8962" max="8962" width="16" style="128" customWidth="1"/>
    <col min="8963" max="8964" width="13.7109375" style="128" customWidth="1"/>
    <col min="8965" max="8965" width="16.85546875" style="128" customWidth="1"/>
    <col min="8966" max="8966" width="15.140625" style="128" customWidth="1"/>
    <col min="8967" max="8967" width="13.7109375" style="128" customWidth="1"/>
    <col min="8968" max="8968" width="17" style="128" customWidth="1"/>
    <col min="8969" max="8969" width="13.140625" style="128" bestFit="1" customWidth="1"/>
    <col min="8970" max="8970" width="7.85546875" style="128"/>
    <col min="8971" max="8971" width="14.28515625" style="128" bestFit="1" customWidth="1"/>
    <col min="8972" max="8972" width="16.42578125" style="128" bestFit="1" customWidth="1"/>
    <col min="8973" max="9215" width="7.85546875" style="128"/>
    <col min="9216" max="9216" width="29.28515625" style="128" customWidth="1"/>
    <col min="9217" max="9217" width="14.42578125" style="128" customWidth="1"/>
    <col min="9218" max="9218" width="16" style="128" customWidth="1"/>
    <col min="9219" max="9220" width="13.7109375" style="128" customWidth="1"/>
    <col min="9221" max="9221" width="16.85546875" style="128" customWidth="1"/>
    <col min="9222" max="9222" width="15.140625" style="128" customWidth="1"/>
    <col min="9223" max="9223" width="13.7109375" style="128" customWidth="1"/>
    <col min="9224" max="9224" width="17" style="128" customWidth="1"/>
    <col min="9225" max="9225" width="13.140625" style="128" bestFit="1" customWidth="1"/>
    <col min="9226" max="9226" width="7.85546875" style="128"/>
    <col min="9227" max="9227" width="14.28515625" style="128" bestFit="1" customWidth="1"/>
    <col min="9228" max="9228" width="16.42578125" style="128" bestFit="1" customWidth="1"/>
    <col min="9229" max="9471" width="7.85546875" style="128"/>
    <col min="9472" max="9472" width="29.28515625" style="128" customWidth="1"/>
    <col min="9473" max="9473" width="14.42578125" style="128" customWidth="1"/>
    <col min="9474" max="9474" width="16" style="128" customWidth="1"/>
    <col min="9475" max="9476" width="13.7109375" style="128" customWidth="1"/>
    <col min="9477" max="9477" width="16.85546875" style="128" customWidth="1"/>
    <col min="9478" max="9478" width="15.140625" style="128" customWidth="1"/>
    <col min="9479" max="9479" width="13.7109375" style="128" customWidth="1"/>
    <col min="9480" max="9480" width="17" style="128" customWidth="1"/>
    <col min="9481" max="9481" width="13.140625" style="128" bestFit="1" customWidth="1"/>
    <col min="9482" max="9482" width="7.85546875" style="128"/>
    <col min="9483" max="9483" width="14.28515625" style="128" bestFit="1" customWidth="1"/>
    <col min="9484" max="9484" width="16.42578125" style="128" bestFit="1" customWidth="1"/>
    <col min="9485" max="9727" width="7.85546875" style="128"/>
    <col min="9728" max="9728" width="29.28515625" style="128" customWidth="1"/>
    <col min="9729" max="9729" width="14.42578125" style="128" customWidth="1"/>
    <col min="9730" max="9730" width="16" style="128" customWidth="1"/>
    <col min="9731" max="9732" width="13.7109375" style="128" customWidth="1"/>
    <col min="9733" max="9733" width="16.85546875" style="128" customWidth="1"/>
    <col min="9734" max="9734" width="15.140625" style="128" customWidth="1"/>
    <col min="9735" max="9735" width="13.7109375" style="128" customWidth="1"/>
    <col min="9736" max="9736" width="17" style="128" customWidth="1"/>
    <col min="9737" max="9737" width="13.140625" style="128" bestFit="1" customWidth="1"/>
    <col min="9738" max="9738" width="7.85546875" style="128"/>
    <col min="9739" max="9739" width="14.28515625" style="128" bestFit="1" customWidth="1"/>
    <col min="9740" max="9740" width="16.42578125" style="128" bestFit="1" customWidth="1"/>
    <col min="9741" max="9983" width="7.85546875" style="128"/>
    <col min="9984" max="9984" width="29.28515625" style="128" customWidth="1"/>
    <col min="9985" max="9985" width="14.42578125" style="128" customWidth="1"/>
    <col min="9986" max="9986" width="16" style="128" customWidth="1"/>
    <col min="9987" max="9988" width="13.7109375" style="128" customWidth="1"/>
    <col min="9989" max="9989" width="16.85546875" style="128" customWidth="1"/>
    <col min="9990" max="9990" width="15.140625" style="128" customWidth="1"/>
    <col min="9991" max="9991" width="13.7109375" style="128" customWidth="1"/>
    <col min="9992" max="9992" width="17" style="128" customWidth="1"/>
    <col min="9993" max="9993" width="13.140625" style="128" bestFit="1" customWidth="1"/>
    <col min="9994" max="9994" width="7.85546875" style="128"/>
    <col min="9995" max="9995" width="14.28515625" style="128" bestFit="1" customWidth="1"/>
    <col min="9996" max="9996" width="16.42578125" style="128" bestFit="1" customWidth="1"/>
    <col min="9997" max="10239" width="7.85546875" style="128"/>
    <col min="10240" max="10240" width="29.28515625" style="128" customWidth="1"/>
    <col min="10241" max="10241" width="14.42578125" style="128" customWidth="1"/>
    <col min="10242" max="10242" width="16" style="128" customWidth="1"/>
    <col min="10243" max="10244" width="13.7109375" style="128" customWidth="1"/>
    <col min="10245" max="10245" width="16.85546875" style="128" customWidth="1"/>
    <col min="10246" max="10246" width="15.140625" style="128" customWidth="1"/>
    <col min="10247" max="10247" width="13.7109375" style="128" customWidth="1"/>
    <col min="10248" max="10248" width="17" style="128" customWidth="1"/>
    <col min="10249" max="10249" width="13.140625" style="128" bestFit="1" customWidth="1"/>
    <col min="10250" max="10250" width="7.85546875" style="128"/>
    <col min="10251" max="10251" width="14.28515625" style="128" bestFit="1" customWidth="1"/>
    <col min="10252" max="10252" width="16.42578125" style="128" bestFit="1" customWidth="1"/>
    <col min="10253" max="10495" width="7.85546875" style="128"/>
    <col min="10496" max="10496" width="29.28515625" style="128" customWidth="1"/>
    <col min="10497" max="10497" width="14.42578125" style="128" customWidth="1"/>
    <col min="10498" max="10498" width="16" style="128" customWidth="1"/>
    <col min="10499" max="10500" width="13.7109375" style="128" customWidth="1"/>
    <col min="10501" max="10501" width="16.85546875" style="128" customWidth="1"/>
    <col min="10502" max="10502" width="15.140625" style="128" customWidth="1"/>
    <col min="10503" max="10503" width="13.7109375" style="128" customWidth="1"/>
    <col min="10504" max="10504" width="17" style="128" customWidth="1"/>
    <col min="10505" max="10505" width="13.140625" style="128" bestFit="1" customWidth="1"/>
    <col min="10506" max="10506" width="7.85546875" style="128"/>
    <col min="10507" max="10507" width="14.28515625" style="128" bestFit="1" customWidth="1"/>
    <col min="10508" max="10508" width="16.42578125" style="128" bestFit="1" customWidth="1"/>
    <col min="10509" max="10751" width="7.85546875" style="128"/>
    <col min="10752" max="10752" width="29.28515625" style="128" customWidth="1"/>
    <col min="10753" max="10753" width="14.42578125" style="128" customWidth="1"/>
    <col min="10754" max="10754" width="16" style="128" customWidth="1"/>
    <col min="10755" max="10756" width="13.7109375" style="128" customWidth="1"/>
    <col min="10757" max="10757" width="16.85546875" style="128" customWidth="1"/>
    <col min="10758" max="10758" width="15.140625" style="128" customWidth="1"/>
    <col min="10759" max="10759" width="13.7109375" style="128" customWidth="1"/>
    <col min="10760" max="10760" width="17" style="128" customWidth="1"/>
    <col min="10761" max="10761" width="13.140625" style="128" bestFit="1" customWidth="1"/>
    <col min="10762" max="10762" width="7.85546875" style="128"/>
    <col min="10763" max="10763" width="14.28515625" style="128" bestFit="1" customWidth="1"/>
    <col min="10764" max="10764" width="16.42578125" style="128" bestFit="1" customWidth="1"/>
    <col min="10765" max="11007" width="7.85546875" style="128"/>
    <col min="11008" max="11008" width="29.28515625" style="128" customWidth="1"/>
    <col min="11009" max="11009" width="14.42578125" style="128" customWidth="1"/>
    <col min="11010" max="11010" width="16" style="128" customWidth="1"/>
    <col min="11011" max="11012" width="13.7109375" style="128" customWidth="1"/>
    <col min="11013" max="11013" width="16.85546875" style="128" customWidth="1"/>
    <col min="11014" max="11014" width="15.140625" style="128" customWidth="1"/>
    <col min="11015" max="11015" width="13.7109375" style="128" customWidth="1"/>
    <col min="11016" max="11016" width="17" style="128" customWidth="1"/>
    <col min="11017" max="11017" width="13.140625" style="128" bestFit="1" customWidth="1"/>
    <col min="11018" max="11018" width="7.85546875" style="128"/>
    <col min="11019" max="11019" width="14.28515625" style="128" bestFit="1" customWidth="1"/>
    <col min="11020" max="11020" width="16.42578125" style="128" bestFit="1" customWidth="1"/>
    <col min="11021" max="11263" width="7.85546875" style="128"/>
    <col min="11264" max="11264" width="29.28515625" style="128" customWidth="1"/>
    <col min="11265" max="11265" width="14.42578125" style="128" customWidth="1"/>
    <col min="11266" max="11266" width="16" style="128" customWidth="1"/>
    <col min="11267" max="11268" width="13.7109375" style="128" customWidth="1"/>
    <col min="11269" max="11269" width="16.85546875" style="128" customWidth="1"/>
    <col min="11270" max="11270" width="15.140625" style="128" customWidth="1"/>
    <col min="11271" max="11271" width="13.7109375" style="128" customWidth="1"/>
    <col min="11272" max="11272" width="17" style="128" customWidth="1"/>
    <col min="11273" max="11273" width="13.140625" style="128" bestFit="1" customWidth="1"/>
    <col min="11274" max="11274" width="7.85546875" style="128"/>
    <col min="11275" max="11275" width="14.28515625" style="128" bestFit="1" customWidth="1"/>
    <col min="11276" max="11276" width="16.42578125" style="128" bestFit="1" customWidth="1"/>
    <col min="11277" max="11519" width="7.85546875" style="128"/>
    <col min="11520" max="11520" width="29.28515625" style="128" customWidth="1"/>
    <col min="11521" max="11521" width="14.42578125" style="128" customWidth="1"/>
    <col min="11522" max="11522" width="16" style="128" customWidth="1"/>
    <col min="11523" max="11524" width="13.7109375" style="128" customWidth="1"/>
    <col min="11525" max="11525" width="16.85546875" style="128" customWidth="1"/>
    <col min="11526" max="11526" width="15.140625" style="128" customWidth="1"/>
    <col min="11527" max="11527" width="13.7109375" style="128" customWidth="1"/>
    <col min="11528" max="11528" width="17" style="128" customWidth="1"/>
    <col min="11529" max="11529" width="13.140625" style="128" bestFit="1" customWidth="1"/>
    <col min="11530" max="11530" width="7.85546875" style="128"/>
    <col min="11531" max="11531" width="14.28515625" style="128" bestFit="1" customWidth="1"/>
    <col min="11532" max="11532" width="16.42578125" style="128" bestFit="1" customWidth="1"/>
    <col min="11533" max="11775" width="7.85546875" style="128"/>
    <col min="11776" max="11776" width="29.28515625" style="128" customWidth="1"/>
    <col min="11777" max="11777" width="14.42578125" style="128" customWidth="1"/>
    <col min="11778" max="11778" width="16" style="128" customWidth="1"/>
    <col min="11779" max="11780" width="13.7109375" style="128" customWidth="1"/>
    <col min="11781" max="11781" width="16.85546875" style="128" customWidth="1"/>
    <col min="11782" max="11782" width="15.140625" style="128" customWidth="1"/>
    <col min="11783" max="11783" width="13.7109375" style="128" customWidth="1"/>
    <col min="11784" max="11784" width="17" style="128" customWidth="1"/>
    <col min="11785" max="11785" width="13.140625" style="128" bestFit="1" customWidth="1"/>
    <col min="11786" max="11786" width="7.85546875" style="128"/>
    <col min="11787" max="11787" width="14.28515625" style="128" bestFit="1" customWidth="1"/>
    <col min="11788" max="11788" width="16.42578125" style="128" bestFit="1" customWidth="1"/>
    <col min="11789" max="12031" width="7.85546875" style="128"/>
    <col min="12032" max="12032" width="29.28515625" style="128" customWidth="1"/>
    <col min="12033" max="12033" width="14.42578125" style="128" customWidth="1"/>
    <col min="12034" max="12034" width="16" style="128" customWidth="1"/>
    <col min="12035" max="12036" width="13.7109375" style="128" customWidth="1"/>
    <col min="12037" max="12037" width="16.85546875" style="128" customWidth="1"/>
    <col min="12038" max="12038" width="15.140625" style="128" customWidth="1"/>
    <col min="12039" max="12039" width="13.7109375" style="128" customWidth="1"/>
    <col min="12040" max="12040" width="17" style="128" customWidth="1"/>
    <col min="12041" max="12041" width="13.140625" style="128" bestFit="1" customWidth="1"/>
    <col min="12042" max="12042" width="7.85546875" style="128"/>
    <col min="12043" max="12043" width="14.28515625" style="128" bestFit="1" customWidth="1"/>
    <col min="12044" max="12044" width="16.42578125" style="128" bestFit="1" customWidth="1"/>
    <col min="12045" max="12287" width="7.85546875" style="128"/>
    <col min="12288" max="12288" width="29.28515625" style="128" customWidth="1"/>
    <col min="12289" max="12289" width="14.42578125" style="128" customWidth="1"/>
    <col min="12290" max="12290" width="16" style="128" customWidth="1"/>
    <col min="12291" max="12292" width="13.7109375" style="128" customWidth="1"/>
    <col min="12293" max="12293" width="16.85546875" style="128" customWidth="1"/>
    <col min="12294" max="12294" width="15.140625" style="128" customWidth="1"/>
    <col min="12295" max="12295" width="13.7109375" style="128" customWidth="1"/>
    <col min="12296" max="12296" width="17" style="128" customWidth="1"/>
    <col min="12297" max="12297" width="13.140625" style="128" bestFit="1" customWidth="1"/>
    <col min="12298" max="12298" width="7.85546875" style="128"/>
    <col min="12299" max="12299" width="14.28515625" style="128" bestFit="1" customWidth="1"/>
    <col min="12300" max="12300" width="16.42578125" style="128" bestFit="1" customWidth="1"/>
    <col min="12301" max="12543" width="7.85546875" style="128"/>
    <col min="12544" max="12544" width="29.28515625" style="128" customWidth="1"/>
    <col min="12545" max="12545" width="14.42578125" style="128" customWidth="1"/>
    <col min="12546" max="12546" width="16" style="128" customWidth="1"/>
    <col min="12547" max="12548" width="13.7109375" style="128" customWidth="1"/>
    <col min="12549" max="12549" width="16.85546875" style="128" customWidth="1"/>
    <col min="12550" max="12550" width="15.140625" style="128" customWidth="1"/>
    <col min="12551" max="12551" width="13.7109375" style="128" customWidth="1"/>
    <col min="12552" max="12552" width="17" style="128" customWidth="1"/>
    <col min="12553" max="12553" width="13.140625" style="128" bestFit="1" customWidth="1"/>
    <col min="12554" max="12554" width="7.85546875" style="128"/>
    <col min="12555" max="12555" width="14.28515625" style="128" bestFit="1" customWidth="1"/>
    <col min="12556" max="12556" width="16.42578125" style="128" bestFit="1" customWidth="1"/>
    <col min="12557" max="12799" width="7.85546875" style="128"/>
    <col min="12800" max="12800" width="29.28515625" style="128" customWidth="1"/>
    <col min="12801" max="12801" width="14.42578125" style="128" customWidth="1"/>
    <col min="12802" max="12802" width="16" style="128" customWidth="1"/>
    <col min="12803" max="12804" width="13.7109375" style="128" customWidth="1"/>
    <col min="12805" max="12805" width="16.85546875" style="128" customWidth="1"/>
    <col min="12806" max="12806" width="15.140625" style="128" customWidth="1"/>
    <col min="12807" max="12807" width="13.7109375" style="128" customWidth="1"/>
    <col min="12808" max="12808" width="17" style="128" customWidth="1"/>
    <col min="12809" max="12809" width="13.140625" style="128" bestFit="1" customWidth="1"/>
    <col min="12810" max="12810" width="7.85546875" style="128"/>
    <col min="12811" max="12811" width="14.28515625" style="128" bestFit="1" customWidth="1"/>
    <col min="12812" max="12812" width="16.42578125" style="128" bestFit="1" customWidth="1"/>
    <col min="12813" max="13055" width="7.85546875" style="128"/>
    <col min="13056" max="13056" width="29.28515625" style="128" customWidth="1"/>
    <col min="13057" max="13057" width="14.42578125" style="128" customWidth="1"/>
    <col min="13058" max="13058" width="16" style="128" customWidth="1"/>
    <col min="13059" max="13060" width="13.7109375" style="128" customWidth="1"/>
    <col min="13061" max="13061" width="16.85546875" style="128" customWidth="1"/>
    <col min="13062" max="13062" width="15.140625" style="128" customWidth="1"/>
    <col min="13063" max="13063" width="13.7109375" style="128" customWidth="1"/>
    <col min="13064" max="13064" width="17" style="128" customWidth="1"/>
    <col min="13065" max="13065" width="13.140625" style="128" bestFit="1" customWidth="1"/>
    <col min="13066" max="13066" width="7.85546875" style="128"/>
    <col min="13067" max="13067" width="14.28515625" style="128" bestFit="1" customWidth="1"/>
    <col min="13068" max="13068" width="16.42578125" style="128" bestFit="1" customWidth="1"/>
    <col min="13069" max="13311" width="7.85546875" style="128"/>
    <col min="13312" max="13312" width="29.28515625" style="128" customWidth="1"/>
    <col min="13313" max="13313" width="14.42578125" style="128" customWidth="1"/>
    <col min="13314" max="13314" width="16" style="128" customWidth="1"/>
    <col min="13315" max="13316" width="13.7109375" style="128" customWidth="1"/>
    <col min="13317" max="13317" width="16.85546875" style="128" customWidth="1"/>
    <col min="13318" max="13318" width="15.140625" style="128" customWidth="1"/>
    <col min="13319" max="13319" width="13.7109375" style="128" customWidth="1"/>
    <col min="13320" max="13320" width="17" style="128" customWidth="1"/>
    <col min="13321" max="13321" width="13.140625" style="128" bestFit="1" customWidth="1"/>
    <col min="13322" max="13322" width="7.85546875" style="128"/>
    <col min="13323" max="13323" width="14.28515625" style="128" bestFit="1" customWidth="1"/>
    <col min="13324" max="13324" width="16.42578125" style="128" bestFit="1" customWidth="1"/>
    <col min="13325" max="13567" width="7.85546875" style="128"/>
    <col min="13568" max="13568" width="29.28515625" style="128" customWidth="1"/>
    <col min="13569" max="13569" width="14.42578125" style="128" customWidth="1"/>
    <col min="13570" max="13570" width="16" style="128" customWidth="1"/>
    <col min="13571" max="13572" width="13.7109375" style="128" customWidth="1"/>
    <col min="13573" max="13573" width="16.85546875" style="128" customWidth="1"/>
    <col min="13574" max="13574" width="15.140625" style="128" customWidth="1"/>
    <col min="13575" max="13575" width="13.7109375" style="128" customWidth="1"/>
    <col min="13576" max="13576" width="17" style="128" customWidth="1"/>
    <col min="13577" max="13577" width="13.140625" style="128" bestFit="1" customWidth="1"/>
    <col min="13578" max="13578" width="7.85546875" style="128"/>
    <col min="13579" max="13579" width="14.28515625" style="128" bestFit="1" customWidth="1"/>
    <col min="13580" max="13580" width="16.42578125" style="128" bestFit="1" customWidth="1"/>
    <col min="13581" max="13823" width="7.85546875" style="128"/>
    <col min="13824" max="13824" width="29.28515625" style="128" customWidth="1"/>
    <col min="13825" max="13825" width="14.42578125" style="128" customWidth="1"/>
    <col min="13826" max="13826" width="16" style="128" customWidth="1"/>
    <col min="13827" max="13828" width="13.7109375" style="128" customWidth="1"/>
    <col min="13829" max="13829" width="16.85546875" style="128" customWidth="1"/>
    <col min="13830" max="13830" width="15.140625" style="128" customWidth="1"/>
    <col min="13831" max="13831" width="13.7109375" style="128" customWidth="1"/>
    <col min="13832" max="13832" width="17" style="128" customWidth="1"/>
    <col min="13833" max="13833" width="13.140625" style="128" bestFit="1" customWidth="1"/>
    <col min="13834" max="13834" width="7.85546875" style="128"/>
    <col min="13835" max="13835" width="14.28515625" style="128" bestFit="1" customWidth="1"/>
    <col min="13836" max="13836" width="16.42578125" style="128" bestFit="1" customWidth="1"/>
    <col min="13837" max="14079" width="7.85546875" style="128"/>
    <col min="14080" max="14080" width="29.28515625" style="128" customWidth="1"/>
    <col min="14081" max="14081" width="14.42578125" style="128" customWidth="1"/>
    <col min="14082" max="14082" width="16" style="128" customWidth="1"/>
    <col min="14083" max="14084" width="13.7109375" style="128" customWidth="1"/>
    <col min="14085" max="14085" width="16.85546875" style="128" customWidth="1"/>
    <col min="14086" max="14086" width="15.140625" style="128" customWidth="1"/>
    <col min="14087" max="14087" width="13.7109375" style="128" customWidth="1"/>
    <col min="14088" max="14088" width="17" style="128" customWidth="1"/>
    <col min="14089" max="14089" width="13.140625" style="128" bestFit="1" customWidth="1"/>
    <col min="14090" max="14090" width="7.85546875" style="128"/>
    <col min="14091" max="14091" width="14.28515625" style="128" bestFit="1" customWidth="1"/>
    <col min="14092" max="14092" width="16.42578125" style="128" bestFit="1" customWidth="1"/>
    <col min="14093" max="14335" width="7.85546875" style="128"/>
    <col min="14336" max="14336" width="29.28515625" style="128" customWidth="1"/>
    <col min="14337" max="14337" width="14.42578125" style="128" customWidth="1"/>
    <col min="14338" max="14338" width="16" style="128" customWidth="1"/>
    <col min="14339" max="14340" width="13.7109375" style="128" customWidth="1"/>
    <col min="14341" max="14341" width="16.85546875" style="128" customWidth="1"/>
    <col min="14342" max="14342" width="15.140625" style="128" customWidth="1"/>
    <col min="14343" max="14343" width="13.7109375" style="128" customWidth="1"/>
    <col min="14344" max="14344" width="17" style="128" customWidth="1"/>
    <col min="14345" max="14345" width="13.140625" style="128" bestFit="1" customWidth="1"/>
    <col min="14346" max="14346" width="7.85546875" style="128"/>
    <col min="14347" max="14347" width="14.28515625" style="128" bestFit="1" customWidth="1"/>
    <col min="14348" max="14348" width="16.42578125" style="128" bestFit="1" customWidth="1"/>
    <col min="14349" max="14591" width="7.85546875" style="128"/>
    <col min="14592" max="14592" width="29.28515625" style="128" customWidth="1"/>
    <col min="14593" max="14593" width="14.42578125" style="128" customWidth="1"/>
    <col min="14594" max="14594" width="16" style="128" customWidth="1"/>
    <col min="14595" max="14596" width="13.7109375" style="128" customWidth="1"/>
    <col min="14597" max="14597" width="16.85546875" style="128" customWidth="1"/>
    <col min="14598" max="14598" width="15.140625" style="128" customWidth="1"/>
    <col min="14599" max="14599" width="13.7109375" style="128" customWidth="1"/>
    <col min="14600" max="14600" width="17" style="128" customWidth="1"/>
    <col min="14601" max="14601" width="13.140625" style="128" bestFit="1" customWidth="1"/>
    <col min="14602" max="14602" width="7.85546875" style="128"/>
    <col min="14603" max="14603" width="14.28515625" style="128" bestFit="1" customWidth="1"/>
    <col min="14604" max="14604" width="16.42578125" style="128" bestFit="1" customWidth="1"/>
    <col min="14605" max="14847" width="7.85546875" style="128"/>
    <col min="14848" max="14848" width="29.28515625" style="128" customWidth="1"/>
    <col min="14849" max="14849" width="14.42578125" style="128" customWidth="1"/>
    <col min="14850" max="14850" width="16" style="128" customWidth="1"/>
    <col min="14851" max="14852" width="13.7109375" style="128" customWidth="1"/>
    <col min="14853" max="14853" width="16.85546875" style="128" customWidth="1"/>
    <col min="14854" max="14854" width="15.140625" style="128" customWidth="1"/>
    <col min="14855" max="14855" width="13.7109375" style="128" customWidth="1"/>
    <col min="14856" max="14856" width="17" style="128" customWidth="1"/>
    <col min="14857" max="14857" width="13.140625" style="128" bestFit="1" customWidth="1"/>
    <col min="14858" max="14858" width="7.85546875" style="128"/>
    <col min="14859" max="14859" width="14.28515625" style="128" bestFit="1" customWidth="1"/>
    <col min="14860" max="14860" width="16.42578125" style="128" bestFit="1" customWidth="1"/>
    <col min="14861" max="15103" width="7.85546875" style="128"/>
    <col min="15104" max="15104" width="29.28515625" style="128" customWidth="1"/>
    <col min="15105" max="15105" width="14.42578125" style="128" customWidth="1"/>
    <col min="15106" max="15106" width="16" style="128" customWidth="1"/>
    <col min="15107" max="15108" width="13.7109375" style="128" customWidth="1"/>
    <col min="15109" max="15109" width="16.85546875" style="128" customWidth="1"/>
    <col min="15110" max="15110" width="15.140625" style="128" customWidth="1"/>
    <col min="15111" max="15111" width="13.7109375" style="128" customWidth="1"/>
    <col min="15112" max="15112" width="17" style="128" customWidth="1"/>
    <col min="15113" max="15113" width="13.140625" style="128" bestFit="1" customWidth="1"/>
    <col min="15114" max="15114" width="7.85546875" style="128"/>
    <col min="15115" max="15115" width="14.28515625" style="128" bestFit="1" customWidth="1"/>
    <col min="15116" max="15116" width="16.42578125" style="128" bestFit="1" customWidth="1"/>
    <col min="15117" max="15359" width="7.85546875" style="128"/>
    <col min="15360" max="15360" width="29.28515625" style="128" customWidth="1"/>
    <col min="15361" max="15361" width="14.42578125" style="128" customWidth="1"/>
    <col min="15362" max="15362" width="16" style="128" customWidth="1"/>
    <col min="15363" max="15364" width="13.7109375" style="128" customWidth="1"/>
    <col min="15365" max="15365" width="16.85546875" style="128" customWidth="1"/>
    <col min="15366" max="15366" width="15.140625" style="128" customWidth="1"/>
    <col min="15367" max="15367" width="13.7109375" style="128" customWidth="1"/>
    <col min="15368" max="15368" width="17" style="128" customWidth="1"/>
    <col min="15369" max="15369" width="13.140625" style="128" bestFit="1" customWidth="1"/>
    <col min="15370" max="15370" width="7.85546875" style="128"/>
    <col min="15371" max="15371" width="14.28515625" style="128" bestFit="1" customWidth="1"/>
    <col min="15372" max="15372" width="16.42578125" style="128" bestFit="1" customWidth="1"/>
    <col min="15373" max="15615" width="7.85546875" style="128"/>
    <col min="15616" max="15616" width="29.28515625" style="128" customWidth="1"/>
    <col min="15617" max="15617" width="14.42578125" style="128" customWidth="1"/>
    <col min="15618" max="15618" width="16" style="128" customWidth="1"/>
    <col min="15619" max="15620" width="13.7109375" style="128" customWidth="1"/>
    <col min="15621" max="15621" width="16.85546875" style="128" customWidth="1"/>
    <col min="15622" max="15622" width="15.140625" style="128" customWidth="1"/>
    <col min="15623" max="15623" width="13.7109375" style="128" customWidth="1"/>
    <col min="15624" max="15624" width="17" style="128" customWidth="1"/>
    <col min="15625" max="15625" width="13.140625" style="128" bestFit="1" customWidth="1"/>
    <col min="15626" max="15626" width="7.85546875" style="128"/>
    <col min="15627" max="15627" width="14.28515625" style="128" bestFit="1" customWidth="1"/>
    <col min="15628" max="15628" width="16.42578125" style="128" bestFit="1" customWidth="1"/>
    <col min="15629" max="15871" width="7.85546875" style="128"/>
    <col min="15872" max="15872" width="29.28515625" style="128" customWidth="1"/>
    <col min="15873" max="15873" width="14.42578125" style="128" customWidth="1"/>
    <col min="15874" max="15874" width="16" style="128" customWidth="1"/>
    <col min="15875" max="15876" width="13.7109375" style="128" customWidth="1"/>
    <col min="15877" max="15877" width="16.85546875" style="128" customWidth="1"/>
    <col min="15878" max="15878" width="15.140625" style="128" customWidth="1"/>
    <col min="15879" max="15879" width="13.7109375" style="128" customWidth="1"/>
    <col min="15880" max="15880" width="17" style="128" customWidth="1"/>
    <col min="15881" max="15881" width="13.140625" style="128" bestFit="1" customWidth="1"/>
    <col min="15882" max="15882" width="7.85546875" style="128"/>
    <col min="15883" max="15883" width="14.28515625" style="128" bestFit="1" customWidth="1"/>
    <col min="15884" max="15884" width="16.42578125" style="128" bestFit="1" customWidth="1"/>
    <col min="15885" max="16127" width="7.85546875" style="128"/>
    <col min="16128" max="16128" width="29.28515625" style="128" customWidth="1"/>
    <col min="16129" max="16129" width="14.42578125" style="128" customWidth="1"/>
    <col min="16130" max="16130" width="16" style="128" customWidth="1"/>
    <col min="16131" max="16132" width="13.7109375" style="128" customWidth="1"/>
    <col min="16133" max="16133" width="16.85546875" style="128" customWidth="1"/>
    <col min="16134" max="16134" width="15.140625" style="128" customWidth="1"/>
    <col min="16135" max="16135" width="13.7109375" style="128" customWidth="1"/>
    <col min="16136" max="16136" width="17" style="128" customWidth="1"/>
    <col min="16137" max="16137" width="13.140625" style="128" bestFit="1" customWidth="1"/>
    <col min="16138" max="16138" width="7.85546875" style="128"/>
    <col min="16139" max="16139" width="14.28515625" style="128" bestFit="1" customWidth="1"/>
    <col min="16140" max="16140" width="16.42578125" style="128" bestFit="1" customWidth="1"/>
    <col min="16141" max="16384" width="7.85546875" style="128"/>
  </cols>
  <sheetData>
    <row r="1" spans="1:12" ht="27.75" customHeight="1" x14ac:dyDescent="0.2"/>
    <row r="2" spans="1:12" ht="25.5" customHeight="1" x14ac:dyDescent="0.2"/>
    <row r="3" spans="1:12" ht="15.75" customHeight="1" x14ac:dyDescent="0.25">
      <c r="A3" s="205" t="s">
        <v>130</v>
      </c>
      <c r="B3" s="205"/>
      <c r="C3" s="205"/>
      <c r="D3" s="205"/>
      <c r="E3" s="205"/>
      <c r="F3" s="205"/>
      <c r="G3" s="205"/>
      <c r="H3" s="205"/>
      <c r="I3" s="205"/>
    </row>
    <row r="4" spans="1:12" s="193" customFormat="1" ht="21.75" customHeight="1" x14ac:dyDescent="0.35">
      <c r="A4" s="196" t="s">
        <v>0</v>
      </c>
      <c r="B4" s="195"/>
      <c r="C4" s="194"/>
      <c r="D4" s="194"/>
      <c r="E4" s="194"/>
      <c r="F4" s="194"/>
      <c r="G4" s="194"/>
      <c r="H4" s="194"/>
      <c r="I4" s="194"/>
    </row>
    <row r="5" spans="1:12" s="129" customFormat="1" ht="15.75" x14ac:dyDescent="0.25">
      <c r="A5" s="192" t="s">
        <v>126</v>
      </c>
    </row>
    <row r="6" spans="1:12" s="190" customFormat="1" ht="25.5" customHeight="1" x14ac:dyDescent="0.2">
      <c r="A6" s="191" t="s">
        <v>3</v>
      </c>
      <c r="B6" s="191" t="s">
        <v>125</v>
      </c>
      <c r="C6" s="191" t="s">
        <v>124</v>
      </c>
      <c r="D6" s="191" t="s">
        <v>123</v>
      </c>
      <c r="E6" s="191" t="s">
        <v>122</v>
      </c>
      <c r="F6" s="191" t="s">
        <v>121</v>
      </c>
      <c r="G6" s="191" t="s">
        <v>120</v>
      </c>
      <c r="H6" s="191" t="s">
        <v>119</v>
      </c>
      <c r="I6" s="191" t="s">
        <v>118</v>
      </c>
    </row>
    <row r="7" spans="1:12" customFormat="1" ht="12.95" customHeight="1" x14ac:dyDescent="0.25">
      <c r="A7" s="136" t="s">
        <v>127</v>
      </c>
      <c r="B7" s="135">
        <v>2</v>
      </c>
      <c r="C7" s="188">
        <v>14.3</v>
      </c>
      <c r="D7" s="187">
        <v>8.8000000000000007</v>
      </c>
      <c r="E7" s="186">
        <v>0</v>
      </c>
      <c r="F7" s="186">
        <f>((C7*8.8*9)*B7)*2</f>
        <v>4530.2400000000007</v>
      </c>
      <c r="G7" s="186">
        <f>((C7*2*52)*0.4)*B7/2</f>
        <v>594.88</v>
      </c>
      <c r="H7" s="186">
        <f>C7*(440)*B7</f>
        <v>12584</v>
      </c>
      <c r="I7" s="185">
        <f t="shared" ref="I7:I9" si="0">E7+F7+G7+H7</f>
        <v>17709.120000000003</v>
      </c>
    </row>
    <row r="8" spans="1:12" customFormat="1" ht="12.95" customHeight="1" x14ac:dyDescent="0.25">
      <c r="A8" s="138" t="s">
        <v>65</v>
      </c>
      <c r="B8" s="137">
        <v>10</v>
      </c>
      <c r="C8" s="189">
        <v>10.81</v>
      </c>
      <c r="D8" s="187">
        <v>8.8000000000000007</v>
      </c>
      <c r="E8" s="186">
        <v>0</v>
      </c>
      <c r="F8" s="186">
        <f t="shared" ref="F8:F9" si="1">((C8*8.8*9)*B8)*2</f>
        <v>17123.040000000005</v>
      </c>
      <c r="G8" s="186">
        <f t="shared" ref="G8:G9" si="2">((C8*2*52)*0.4)*B8/2</f>
        <v>2248.48</v>
      </c>
      <c r="H8" s="186">
        <f t="shared" ref="H8:H9" si="3">C8*(440)*B8</f>
        <v>47564.000000000007</v>
      </c>
      <c r="I8" s="185">
        <f t="shared" si="0"/>
        <v>66935.520000000019</v>
      </c>
    </row>
    <row r="9" spans="1:12" customFormat="1" ht="12.95" customHeight="1" x14ac:dyDescent="0.25">
      <c r="A9" s="138" t="s">
        <v>66</v>
      </c>
      <c r="B9" s="137">
        <v>14</v>
      </c>
      <c r="C9" s="188">
        <v>6.04</v>
      </c>
      <c r="D9" s="187">
        <v>8.8000000000000007</v>
      </c>
      <c r="E9" s="186">
        <v>0</v>
      </c>
      <c r="F9" s="186">
        <f t="shared" si="1"/>
        <v>13394.304000000002</v>
      </c>
      <c r="G9" s="186">
        <f t="shared" si="2"/>
        <v>1758.848</v>
      </c>
      <c r="H9" s="186">
        <f t="shared" si="3"/>
        <v>37206.400000000001</v>
      </c>
      <c r="I9" s="185">
        <f t="shared" si="0"/>
        <v>52359.552000000003</v>
      </c>
    </row>
    <row r="10" spans="1:12" customFormat="1" ht="14.1" customHeight="1" x14ac:dyDescent="0.25">
      <c r="A10" s="184" t="s">
        <v>117</v>
      </c>
      <c r="B10" s="183"/>
      <c r="C10" s="182"/>
      <c r="D10" s="181"/>
      <c r="E10" s="181"/>
      <c r="F10" s="181"/>
      <c r="G10" s="181"/>
      <c r="H10" s="181"/>
      <c r="I10" s="180"/>
    </row>
    <row r="11" spans="1:12" s="129" customFormat="1" ht="12.75" x14ac:dyDescent="0.2">
      <c r="A11" s="179"/>
      <c r="B11" s="146"/>
      <c r="C11" s="146"/>
      <c r="D11" s="178"/>
      <c r="E11" s="178"/>
      <c r="F11" s="178"/>
      <c r="G11" s="178"/>
      <c r="H11" s="178"/>
      <c r="I11" s="178"/>
    </row>
    <row r="12" spans="1:12" s="129" customFormat="1" ht="14.25" customHeight="1" x14ac:dyDescent="0.2">
      <c r="C12" s="206" t="s">
        <v>116</v>
      </c>
      <c r="D12" s="207"/>
      <c r="E12" s="207"/>
      <c r="F12" s="207"/>
      <c r="G12" s="207"/>
      <c r="H12" s="208">
        <f>SUM(I7:I9)</f>
        <v>137004.19200000001</v>
      </c>
      <c r="I12" s="209"/>
    </row>
    <row r="13" spans="1:12" s="129" customFormat="1" ht="17.25" customHeight="1" x14ac:dyDescent="0.25">
      <c r="A13" s="177" t="s">
        <v>115</v>
      </c>
    </row>
    <row r="14" spans="1:12" s="129" customFormat="1" ht="13.5" customHeight="1" x14ac:dyDescent="0.2">
      <c r="A14" s="176" t="s">
        <v>114</v>
      </c>
      <c r="B14" s="175" t="s">
        <v>113</v>
      </c>
      <c r="C14" s="174" t="s">
        <v>112</v>
      </c>
      <c r="D14" s="149"/>
      <c r="E14" s="149"/>
      <c r="F14" s="149"/>
      <c r="G14" s="149"/>
      <c r="H14" s="149"/>
      <c r="I14" s="146"/>
    </row>
    <row r="15" spans="1:12" s="129" customFormat="1" ht="15.75" hidden="1" customHeight="1" x14ac:dyDescent="0.2">
      <c r="A15" s="173" t="s">
        <v>111</v>
      </c>
      <c r="B15" s="172"/>
      <c r="C15" s="171"/>
      <c r="D15" s="154"/>
      <c r="E15" s="154"/>
      <c r="F15" s="154"/>
      <c r="G15" s="154"/>
      <c r="H15" s="210"/>
      <c r="I15" s="210"/>
    </row>
    <row r="16" spans="1:12" s="129" customFormat="1" ht="15.75" hidden="1" x14ac:dyDescent="0.25">
      <c r="A16" s="160" t="s">
        <v>110</v>
      </c>
      <c r="B16" s="165">
        <v>0.2</v>
      </c>
      <c r="C16" s="158">
        <f>H12*B16</f>
        <v>27400.838400000004</v>
      </c>
      <c r="D16" s="154"/>
      <c r="E16" s="154"/>
      <c r="F16" s="154"/>
      <c r="G16" s="154"/>
      <c r="H16" s="154"/>
      <c r="I16" s="146"/>
      <c r="L16" s="170">
        <v>762000</v>
      </c>
    </row>
    <row r="17" spans="1:9" s="129" customFormat="1" ht="12.75" hidden="1" x14ac:dyDescent="0.2">
      <c r="A17" s="160" t="s">
        <v>109</v>
      </c>
      <c r="B17" s="165">
        <v>8.5000000000000006E-2</v>
      </c>
      <c r="C17" s="158">
        <f>H12*B17</f>
        <v>11645.356320000003</v>
      </c>
      <c r="D17" s="169"/>
      <c r="E17" s="169"/>
      <c r="F17" s="169"/>
      <c r="G17" s="169"/>
      <c r="H17" s="154"/>
      <c r="I17" s="146"/>
    </row>
    <row r="18" spans="1:9" s="129" customFormat="1" ht="7.5" hidden="1" customHeight="1" x14ac:dyDescent="0.2">
      <c r="A18" s="160"/>
      <c r="B18" s="165"/>
      <c r="C18" s="168"/>
      <c r="D18" s="154"/>
      <c r="E18" s="154"/>
      <c r="F18" s="154"/>
      <c r="G18" s="154"/>
      <c r="H18" s="154"/>
      <c r="I18" s="146"/>
    </row>
    <row r="19" spans="1:9" s="129" customFormat="1" ht="15.75" hidden="1" customHeight="1" x14ac:dyDescent="0.2">
      <c r="A19" s="163" t="s">
        <v>108</v>
      </c>
      <c r="B19" s="164"/>
      <c r="C19" s="167"/>
      <c r="D19" s="154"/>
      <c r="E19" s="154"/>
      <c r="F19" s="154"/>
      <c r="G19" s="154"/>
      <c r="H19" s="154"/>
      <c r="I19" s="146"/>
    </row>
    <row r="20" spans="1:9" s="129" customFormat="1" ht="12.95" hidden="1" customHeight="1" x14ac:dyDescent="0.2">
      <c r="A20" s="160" t="s">
        <v>107</v>
      </c>
      <c r="B20" s="165">
        <v>0.1091</v>
      </c>
      <c r="C20" s="158">
        <f>H12*B20</f>
        <v>14947.157347200002</v>
      </c>
      <c r="D20" s="154"/>
      <c r="E20" s="154"/>
      <c r="F20" s="154"/>
      <c r="G20" s="154"/>
      <c r="H20" s="154"/>
    </row>
    <row r="21" spans="1:9" s="129" customFormat="1" ht="12.75" hidden="1" x14ac:dyDescent="0.2">
      <c r="A21" s="160" t="s">
        <v>106</v>
      </c>
      <c r="B21" s="165">
        <v>9.4500000000000001E-2</v>
      </c>
      <c r="C21" s="158">
        <f>H12*B21</f>
        <v>12946.896144</v>
      </c>
      <c r="D21" s="154"/>
      <c r="E21" s="154"/>
      <c r="F21" s="154"/>
      <c r="G21" s="154"/>
      <c r="H21" s="154"/>
    </row>
    <row r="22" spans="1:9" s="129" customFormat="1" ht="12.75" hidden="1" x14ac:dyDescent="0.2">
      <c r="A22" s="160" t="s">
        <v>105</v>
      </c>
      <c r="B22" s="166">
        <v>5.4999999999999997E-3</v>
      </c>
      <c r="C22" s="158">
        <f>H12*B22</f>
        <v>753.523056</v>
      </c>
      <c r="D22" s="154"/>
      <c r="E22" s="154"/>
      <c r="F22" s="154"/>
      <c r="G22" s="154"/>
      <c r="H22" s="154"/>
    </row>
    <row r="23" spans="1:9" s="129" customFormat="1" ht="12.75" hidden="1" x14ac:dyDescent="0.2">
      <c r="A23" s="160" t="s">
        <v>104</v>
      </c>
      <c r="B23" s="165">
        <v>0</v>
      </c>
      <c r="C23" s="158">
        <f>H12*B23</f>
        <v>0</v>
      </c>
      <c r="D23" s="154"/>
      <c r="E23" s="154"/>
      <c r="F23" s="154"/>
      <c r="G23" s="154"/>
      <c r="H23" s="154"/>
    </row>
    <row r="24" spans="1:9" s="129" customFormat="1" ht="4.5" hidden="1" customHeight="1" x14ac:dyDescent="0.2">
      <c r="A24" s="160"/>
      <c r="B24" s="165"/>
      <c r="C24" s="158"/>
      <c r="D24" s="154"/>
      <c r="E24" s="154"/>
      <c r="F24" s="154"/>
      <c r="G24" s="154"/>
      <c r="H24" s="154"/>
    </row>
    <row r="25" spans="1:9" s="129" customFormat="1" ht="15.75" hidden="1" customHeight="1" x14ac:dyDescent="0.2">
      <c r="A25" s="163" t="s">
        <v>103</v>
      </c>
      <c r="B25" s="164"/>
      <c r="C25" s="161"/>
      <c r="D25" s="154"/>
      <c r="E25" s="154"/>
      <c r="F25" s="154"/>
      <c r="G25" s="154"/>
      <c r="H25" s="154"/>
    </row>
    <row r="26" spans="1:9" s="129" customFormat="1" ht="6" hidden="1" customHeight="1" x14ac:dyDescent="0.2">
      <c r="A26" s="163"/>
      <c r="B26" s="164"/>
      <c r="C26" s="161"/>
      <c r="D26" s="154"/>
      <c r="E26" s="154"/>
      <c r="F26" s="154"/>
      <c r="G26" s="154"/>
      <c r="H26" s="154"/>
    </row>
    <row r="27" spans="1:9" s="129" customFormat="1" ht="12.95" hidden="1" customHeight="1" x14ac:dyDescent="0.2">
      <c r="A27" s="160" t="s">
        <v>102</v>
      </c>
      <c r="B27" s="165">
        <v>7.9299999999999995E-2</v>
      </c>
      <c r="C27" s="158">
        <f>H12*B27</f>
        <v>10864.4324256</v>
      </c>
      <c r="D27" s="154"/>
      <c r="E27" s="154"/>
      <c r="F27" s="154"/>
      <c r="G27" s="154"/>
      <c r="H27" s="154"/>
    </row>
    <row r="28" spans="1:9" s="129" customFormat="1" ht="6" hidden="1" customHeight="1" x14ac:dyDescent="0.2">
      <c r="A28" s="160"/>
      <c r="B28" s="165"/>
      <c r="C28" s="158"/>
      <c r="D28" s="154"/>
      <c r="E28" s="154"/>
      <c r="F28" s="154"/>
      <c r="G28" s="154"/>
      <c r="H28" s="154"/>
    </row>
    <row r="29" spans="1:9" s="129" customFormat="1" ht="15.75" hidden="1" customHeight="1" x14ac:dyDescent="0.2">
      <c r="A29" s="163" t="s">
        <v>101</v>
      </c>
      <c r="B29" s="164"/>
      <c r="C29" s="161"/>
      <c r="D29" s="154"/>
      <c r="E29" s="154"/>
      <c r="F29" s="154"/>
      <c r="G29" s="154"/>
      <c r="H29" s="154"/>
    </row>
    <row r="30" spans="1:9" s="129" customFormat="1" ht="8.25" hidden="1" customHeight="1" x14ac:dyDescent="0.2">
      <c r="A30" s="163"/>
      <c r="B30" s="162"/>
      <c r="C30" s="161"/>
      <c r="D30" s="154"/>
      <c r="E30" s="154"/>
      <c r="F30" s="154"/>
      <c r="G30" s="154"/>
      <c r="H30" s="154"/>
    </row>
    <row r="31" spans="1:9" s="129" customFormat="1" ht="12.95" hidden="1" customHeight="1" x14ac:dyDescent="0.2">
      <c r="A31" s="160" t="s">
        <v>100</v>
      </c>
      <c r="B31" s="159" t="s">
        <v>99</v>
      </c>
      <c r="C31" s="158">
        <f>50/100*C17</f>
        <v>5822.6781600000013</v>
      </c>
      <c r="D31" s="154"/>
      <c r="E31" s="154"/>
      <c r="F31" s="154"/>
      <c r="G31" s="154"/>
      <c r="H31" s="154"/>
    </row>
    <row r="32" spans="1:9" s="129" customFormat="1" ht="12.75" hidden="1" x14ac:dyDescent="0.2">
      <c r="A32" s="157"/>
      <c r="B32" s="156"/>
      <c r="C32" s="155"/>
      <c r="D32" s="154"/>
      <c r="E32" s="154"/>
      <c r="F32" s="154"/>
      <c r="G32" s="154"/>
      <c r="H32" s="154"/>
    </row>
    <row r="33" spans="1:10" s="129" customFormat="1" ht="14.25" customHeight="1" x14ac:dyDescent="0.2">
      <c r="A33" s="206" t="s">
        <v>98</v>
      </c>
      <c r="B33" s="211"/>
      <c r="C33" s="153">
        <f>SUM(C16:C32)</f>
        <v>84380.881852800012</v>
      </c>
      <c r="D33" s="152"/>
      <c r="E33" s="151"/>
      <c r="F33" s="151"/>
      <c r="G33" s="151"/>
      <c r="H33" s="150"/>
    </row>
    <row r="34" spans="1:10" s="129" customFormat="1" ht="7.5" customHeight="1" x14ac:dyDescent="0.2">
      <c r="B34" s="149"/>
    </row>
    <row r="35" spans="1:10" s="129" customFormat="1" ht="14.25" customHeight="1" x14ac:dyDescent="0.2">
      <c r="A35" s="148"/>
      <c r="C35" s="212" t="s">
        <v>97</v>
      </c>
      <c r="D35" s="212"/>
      <c r="E35" s="212"/>
      <c r="F35" s="212"/>
      <c r="G35" s="212"/>
      <c r="H35" s="208">
        <f>C33+H12</f>
        <v>221385.07385280001</v>
      </c>
      <c r="I35" s="209"/>
    </row>
    <row r="36" spans="1:10" s="129" customFormat="1" ht="15.75" customHeight="1" x14ac:dyDescent="0.2">
      <c r="F36" s="202"/>
      <c r="G36" s="203"/>
      <c r="H36" s="204"/>
      <c r="I36" s="204"/>
      <c r="J36" s="147"/>
    </row>
    <row r="37" spans="1:10" s="129" customFormat="1" x14ac:dyDescent="0.2">
      <c r="A37" s="140"/>
      <c r="B37" s="139" t="s">
        <v>95</v>
      </c>
      <c r="C37" s="139" t="s">
        <v>94</v>
      </c>
      <c r="D37" s="133" t="s">
        <v>96</v>
      </c>
      <c r="E37" s="133" t="s">
        <v>93</v>
      </c>
      <c r="F37" s="133" t="s">
        <v>92</v>
      </c>
      <c r="G37" s="133" t="s">
        <v>91</v>
      </c>
      <c r="H37" s="204"/>
      <c r="I37" s="204"/>
      <c r="J37" s="147"/>
    </row>
    <row r="38" spans="1:10" s="129" customFormat="1" ht="17.25" customHeight="1" x14ac:dyDescent="0.2">
      <c r="A38" s="138" t="s">
        <v>127</v>
      </c>
      <c r="B38" s="144">
        <v>2</v>
      </c>
      <c r="C38" s="134">
        <v>60</v>
      </c>
      <c r="D38" s="133">
        <v>4.75</v>
      </c>
      <c r="E38" s="133">
        <v>10.050000000000001</v>
      </c>
      <c r="F38" s="132">
        <f>10*1.2</f>
        <v>12</v>
      </c>
      <c r="G38" s="131">
        <f t="shared" ref="G38:G40" si="4">(B38*C38*(D38+E38+F38))</f>
        <v>3216</v>
      </c>
      <c r="H38" s="145"/>
    </row>
    <row r="39" spans="1:10" s="129" customFormat="1" ht="12.75" x14ac:dyDescent="0.2">
      <c r="A39" s="138" t="s">
        <v>65</v>
      </c>
      <c r="B39" s="137">
        <v>10</v>
      </c>
      <c r="C39" s="134">
        <v>60</v>
      </c>
      <c r="D39" s="133">
        <v>4.75</v>
      </c>
      <c r="E39" s="133">
        <v>10.050000000000001</v>
      </c>
      <c r="F39" s="132">
        <f t="shared" ref="F39:F40" si="5">10*1.2</f>
        <v>12</v>
      </c>
      <c r="G39" s="131">
        <f t="shared" si="4"/>
        <v>16080</v>
      </c>
      <c r="H39" s="145"/>
    </row>
    <row r="40" spans="1:10" s="129" customFormat="1" ht="12.75" x14ac:dyDescent="0.2">
      <c r="A40" s="138" t="s">
        <v>66</v>
      </c>
      <c r="B40" s="137">
        <v>2</v>
      </c>
      <c r="C40" s="134">
        <v>60</v>
      </c>
      <c r="D40" s="133">
        <v>4.75</v>
      </c>
      <c r="E40" s="133">
        <v>10.050000000000001</v>
      </c>
      <c r="F40" s="132">
        <f t="shared" si="5"/>
        <v>12</v>
      </c>
      <c r="G40" s="131">
        <f t="shared" si="4"/>
        <v>3216</v>
      </c>
      <c r="H40" s="145"/>
    </row>
    <row r="41" spans="1:10" s="129" customFormat="1" x14ac:dyDescent="0.2">
      <c r="A41" s="143"/>
      <c r="B41" s="142"/>
      <c r="C41" s="141"/>
      <c r="G41" s="130">
        <f>SUM(G38:G40)</f>
        <v>22512</v>
      </c>
      <c r="H41" s="145"/>
    </row>
    <row r="42" spans="1:10" s="129" customFormat="1" ht="12.75" x14ac:dyDescent="0.2">
      <c r="H42" s="145"/>
    </row>
    <row r="43" spans="1:10" s="129" customFormat="1" ht="12.75" x14ac:dyDescent="0.2"/>
    <row r="44" spans="1:10" s="129" customFormat="1" ht="12.75" x14ac:dyDescent="0.2"/>
    <row r="45" spans="1:10" s="129" customFormat="1" ht="12.75" x14ac:dyDescent="0.2"/>
    <row r="46" spans="1:10" s="129" customFormat="1" ht="12.75" x14ac:dyDescent="0.2"/>
    <row r="47" spans="1:10" s="129" customFormat="1" ht="12.75" x14ac:dyDescent="0.2"/>
    <row r="48" spans="1:10" s="129" customFormat="1" ht="12.75" x14ac:dyDescent="0.2"/>
    <row r="49" s="129" customFormat="1" ht="12.75" x14ac:dyDescent="0.2"/>
    <row r="50" s="129" customFormat="1" ht="12.75" x14ac:dyDescent="0.2"/>
    <row r="51" s="129" customFormat="1" ht="12.75" x14ac:dyDescent="0.2"/>
    <row r="52" s="129" customFormat="1" ht="12.75" x14ac:dyDescent="0.2"/>
    <row r="53" s="129" customFormat="1" ht="12.75" x14ac:dyDescent="0.2"/>
    <row r="54" s="129" customFormat="1" ht="12.75" x14ac:dyDescent="0.2"/>
    <row r="55" s="129" customFormat="1" ht="12.75" x14ac:dyDescent="0.2"/>
    <row r="56" s="129" customFormat="1" ht="12.75" x14ac:dyDescent="0.2"/>
  </sheetData>
  <mergeCells count="10">
    <mergeCell ref="F36:G36"/>
    <mergeCell ref="H36:I36"/>
    <mergeCell ref="H37:I37"/>
    <mergeCell ref="A3:I3"/>
    <mergeCell ref="C12:G12"/>
    <mergeCell ref="H12:I12"/>
    <mergeCell ref="H15:I15"/>
    <mergeCell ref="A33:B33"/>
    <mergeCell ref="C35:G35"/>
    <mergeCell ref="H35:I35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DFP - apoio HH</vt:lpstr>
      <vt:lpstr>modelo 01</vt:lpstr>
      <vt:lpstr>'DFP - apoio HH'!Area_de_impressao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 Mesquita</cp:lastModifiedBy>
  <cp:lastPrinted>2019-10-22T13:40:59Z</cp:lastPrinted>
  <dcterms:created xsi:type="dcterms:W3CDTF">2015-06-16T16:59:49Z</dcterms:created>
  <dcterms:modified xsi:type="dcterms:W3CDTF">2021-09-27T19:46:14Z</dcterms:modified>
</cp:coreProperties>
</file>