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issa Mesquita\Desktop\PARANAPANEMA 2019\C. 534 UAS\"/>
    </mc:Choice>
  </mc:AlternateContent>
  <bookViews>
    <workbookView xWindow="0" yWindow="0" windowWidth="20490" windowHeight="9045" tabRatio="887"/>
  </bookViews>
  <sheets>
    <sheet name="DFP" sheetId="1" r:id="rId1"/>
    <sheet name="PREMIO-ALIMENTAÇÃO" sheetId="8" r:id="rId2"/>
    <sheet name="total" sheetId="11" r:id="rId3"/>
    <sheet name="Torre 1104" sheetId="3" r:id="rId4"/>
    <sheet name="DFP-Tanque 1102" sheetId="5" r:id="rId5"/>
    <sheet name="Fornalha" sheetId="7" r:id="rId6"/>
  </sheets>
  <definedNames>
    <definedName name="_xlnm.Print_Area" localSheetId="0">DFP!$A$1:$E$141</definedName>
  </definedNames>
  <calcPr calcId="152511"/>
</workbook>
</file>

<file path=xl/calcChain.xml><?xml version="1.0" encoding="utf-8"?>
<calcChain xmlns="http://schemas.openxmlformats.org/spreadsheetml/2006/main">
  <c r="H16" i="11" l="1"/>
  <c r="H17" i="11"/>
  <c r="H18" i="11"/>
  <c r="H15" i="11"/>
  <c r="H19" i="11"/>
  <c r="H13" i="11"/>
  <c r="H12" i="11"/>
  <c r="H10" i="11"/>
  <c r="D63" i="1"/>
  <c r="C61" i="1"/>
  <c r="C59" i="1"/>
  <c r="C58" i="1"/>
  <c r="F10" i="11"/>
  <c r="F11" i="11"/>
  <c r="F12" i="11"/>
  <c r="F13" i="11"/>
  <c r="F16" i="11"/>
  <c r="F17" i="11"/>
  <c r="F18" i="11"/>
  <c r="F19" i="11"/>
  <c r="F15" i="11"/>
  <c r="G13" i="11"/>
  <c r="G15" i="11"/>
  <c r="G16" i="11"/>
  <c r="G17" i="11"/>
  <c r="G18" i="11"/>
  <c r="G19" i="11"/>
  <c r="G12" i="11"/>
  <c r="F12" i="3"/>
  <c r="G12" i="3"/>
  <c r="F13" i="3"/>
  <c r="G13" i="3"/>
  <c r="F14" i="3"/>
  <c r="G14" i="3"/>
  <c r="F16" i="3"/>
  <c r="G16" i="3"/>
  <c r="F17" i="3"/>
  <c r="G17" i="3"/>
  <c r="F18" i="3"/>
  <c r="G18" i="3"/>
  <c r="G15" i="3"/>
  <c r="F15" i="3"/>
  <c r="G16" i="7"/>
  <c r="G17" i="7"/>
  <c r="G18" i="7"/>
  <c r="G15" i="7"/>
  <c r="F10" i="7"/>
  <c r="F11" i="7"/>
  <c r="F12" i="7"/>
  <c r="F13" i="7"/>
  <c r="F16" i="7"/>
  <c r="F17" i="7"/>
  <c r="F18" i="7"/>
  <c r="F15" i="7"/>
  <c r="G16" i="5"/>
  <c r="G17" i="5"/>
  <c r="G18" i="5"/>
  <c r="G13" i="5"/>
  <c r="F10" i="5"/>
  <c r="F11" i="5"/>
  <c r="F12" i="5"/>
  <c r="F13" i="5"/>
  <c r="F16" i="5"/>
  <c r="F17" i="5"/>
  <c r="F18" i="5"/>
  <c r="F15" i="5"/>
  <c r="G15" i="5"/>
  <c r="B16" i="11" l="1"/>
  <c r="V112" i="1" l="1"/>
  <c r="C26" i="8" l="1"/>
  <c r="G26" i="8"/>
  <c r="B13" i="8"/>
  <c r="E13" i="8" s="1"/>
  <c r="C13" i="8"/>
  <c r="I19" i="11" l="1"/>
  <c r="C22" i="8" l="1"/>
  <c r="C23" i="8"/>
  <c r="C24" i="8"/>
  <c r="C25" i="8"/>
  <c r="C27" i="8"/>
  <c r="C21" i="8"/>
  <c r="C40" i="1"/>
  <c r="D38" i="1" l="1"/>
  <c r="D37" i="1"/>
  <c r="D36" i="1"/>
  <c r="D39" i="1"/>
  <c r="B115" i="1" l="1"/>
  <c r="C20" i="8"/>
  <c r="G21" i="8"/>
  <c r="C19" i="8"/>
  <c r="B9" i="1"/>
  <c r="B17" i="11" l="1"/>
  <c r="B18" i="11"/>
  <c r="B15" i="11"/>
  <c r="B11" i="11"/>
  <c r="B12" i="11"/>
  <c r="B13" i="11"/>
  <c r="B10" i="11"/>
  <c r="I10" i="11" l="1"/>
  <c r="B4" i="8"/>
  <c r="B9" i="8"/>
  <c r="B7" i="8"/>
  <c r="B12" i="8"/>
  <c r="B6" i="8"/>
  <c r="B11" i="8"/>
  <c r="H11" i="11"/>
  <c r="B5" i="8"/>
  <c r="B10" i="8"/>
  <c r="C18" i="11"/>
  <c r="C17" i="11"/>
  <c r="C18" i="3"/>
  <c r="H18" i="3" s="1"/>
  <c r="H13" i="3"/>
  <c r="I13" i="3"/>
  <c r="H12" i="3"/>
  <c r="I12" i="3"/>
  <c r="H11" i="3"/>
  <c r="I11" i="3" s="1"/>
  <c r="H10" i="3"/>
  <c r="I10" i="3"/>
  <c r="H13" i="5"/>
  <c r="H12" i="5"/>
  <c r="I12" i="5"/>
  <c r="H11" i="5"/>
  <c r="I11" i="5" s="1"/>
  <c r="H10" i="5"/>
  <c r="I10" i="5"/>
  <c r="H12" i="7"/>
  <c r="I12" i="7"/>
  <c r="I13" i="11" l="1"/>
  <c r="I13" i="5"/>
  <c r="I18" i="11"/>
  <c r="I17" i="11"/>
  <c r="I16" i="11"/>
  <c r="I15" i="11"/>
  <c r="I12" i="11"/>
  <c r="I11" i="11"/>
  <c r="I18" i="3"/>
  <c r="I21" i="11" l="1"/>
  <c r="H11" i="7"/>
  <c r="H10" i="7"/>
  <c r="C9" i="1" l="1"/>
  <c r="C8" i="1"/>
  <c r="E5" i="8" l="1"/>
  <c r="E6" i="8"/>
  <c r="E7" i="8"/>
  <c r="E4" i="8"/>
  <c r="G27" i="8" l="1"/>
  <c r="G25" i="8"/>
  <c r="G24" i="8"/>
  <c r="G23" i="8"/>
  <c r="G22" i="8"/>
  <c r="G20" i="8"/>
  <c r="G19" i="8"/>
  <c r="C12" i="8"/>
  <c r="E12" i="8" s="1"/>
  <c r="C11" i="8"/>
  <c r="E11" i="8" s="1"/>
  <c r="E10" i="8"/>
  <c r="E9" i="8"/>
  <c r="B14" i="8" s="1"/>
  <c r="G29" i="8" l="1"/>
  <c r="B32" i="1" l="1"/>
  <c r="E17" i="1" l="1"/>
  <c r="B95" i="1" l="1"/>
  <c r="D50" i="1" l="1"/>
  <c r="D49" i="1"/>
  <c r="D40" i="1"/>
  <c r="D59" i="1"/>
  <c r="D61" i="1"/>
  <c r="D44" i="1"/>
  <c r="D43" i="1"/>
  <c r="D42" i="1"/>
  <c r="D41" i="1"/>
  <c r="D62" i="1" l="1"/>
  <c r="N15" i="1"/>
  <c r="N14" i="1"/>
  <c r="P14" i="1" s="1"/>
  <c r="N13" i="1"/>
  <c r="P13" i="1" s="1"/>
  <c r="N12" i="1"/>
  <c r="N11" i="1"/>
  <c r="N9" i="1"/>
  <c r="N8" i="1"/>
  <c r="P8" i="1" s="1"/>
  <c r="I11" i="7"/>
  <c r="C18" i="7"/>
  <c r="C17" i="7"/>
  <c r="H16" i="7"/>
  <c r="H13" i="7"/>
  <c r="H17" i="7" l="1"/>
  <c r="H15" i="7"/>
  <c r="I15" i="7" s="1"/>
  <c r="I16" i="7"/>
  <c r="H18" i="7"/>
  <c r="I18" i="7" s="1"/>
  <c r="I13" i="7"/>
  <c r="I10" i="7"/>
  <c r="I17" i="7"/>
  <c r="P11" i="1"/>
  <c r="P15" i="1"/>
  <c r="P12" i="1"/>
  <c r="P9" i="1"/>
  <c r="C18" i="5"/>
  <c r="H18" i="5" s="1"/>
  <c r="I18" i="5" l="1"/>
  <c r="I22" i="7"/>
  <c r="C17" i="5"/>
  <c r="C17" i="3"/>
  <c r="D58" i="1"/>
  <c r="D60" i="1"/>
  <c r="D57" i="1"/>
  <c r="D56" i="1"/>
  <c r="D33" i="1"/>
  <c r="D34" i="1"/>
  <c r="D35" i="1"/>
  <c r="D32" i="1"/>
  <c r="H17" i="5" l="1"/>
  <c r="I17" i="5" s="1"/>
  <c r="H15" i="3"/>
  <c r="I15" i="3"/>
  <c r="H16" i="5"/>
  <c r="I16" i="5" s="1"/>
  <c r="H16" i="3"/>
  <c r="H15" i="5"/>
  <c r="I15" i="5" s="1"/>
  <c r="H17" i="3"/>
  <c r="I17" i="3" s="1"/>
  <c r="I22" i="5" l="1"/>
  <c r="I16" i="3"/>
  <c r="I20" i="3"/>
  <c r="D52" i="1" l="1"/>
  <c r="D55" i="1"/>
  <c r="D64" i="1" s="1"/>
  <c r="D31" i="1"/>
  <c r="D45" i="1" l="1"/>
  <c r="E18" i="1"/>
  <c r="E19" i="1" s="1"/>
  <c r="E21" i="1" l="1"/>
  <c r="C102" i="1" s="1"/>
  <c r="C26" i="1" l="1"/>
  <c r="E28" i="1" s="1"/>
  <c r="E66" i="1" s="1"/>
  <c r="D102" i="1"/>
  <c r="D105" i="1" s="1"/>
  <c r="E117" i="1" s="1"/>
  <c r="C79" i="1" l="1"/>
  <c r="D79" i="1" s="1"/>
  <c r="D82" i="1" s="1"/>
  <c r="C70" i="1"/>
  <c r="D70" i="1" s="1"/>
  <c r="C71" i="1"/>
  <c r="D71" i="1" s="1"/>
  <c r="C72" i="1"/>
  <c r="D72" i="1" s="1"/>
  <c r="D74" i="1" l="1"/>
  <c r="E86" i="1" s="1"/>
  <c r="E97" i="1" s="1"/>
  <c r="E119" i="1" s="1"/>
</calcChain>
</file>

<file path=xl/sharedStrings.xml><?xml version="1.0" encoding="utf-8"?>
<sst xmlns="http://schemas.openxmlformats.org/spreadsheetml/2006/main" count="274" uniqueCount="135">
  <si>
    <t>1.Custos Diretos</t>
  </si>
  <si>
    <t>1.1 a) Mão-de-Obra (M.O)</t>
  </si>
  <si>
    <t>Categoria Profissional</t>
  </si>
  <si>
    <t>Horas/Dias/Meses Trabalhados</t>
  </si>
  <si>
    <t>Salário
 Hora/Dia/Mês (R$)</t>
  </si>
  <si>
    <t>Quantidade de pessoal</t>
  </si>
  <si>
    <t>Total (R$)</t>
  </si>
  <si>
    <t>Total Salário Bruto</t>
  </si>
  <si>
    <t>Adicional de Periculosidade - 30%</t>
  </si>
  <si>
    <t>Total de salários</t>
  </si>
  <si>
    <t>1.1 b) Encargos Sociais, Trabalhistas e Previdenciários</t>
  </si>
  <si>
    <t>Descrição</t>
  </si>
  <si>
    <t>%</t>
  </si>
  <si>
    <t>Valores (R$)</t>
  </si>
  <si>
    <t>Total de Encargos</t>
  </si>
  <si>
    <t>Total de M.O (1.1)</t>
  </si>
  <si>
    <t>1.2 - Equipamentos Principais</t>
  </si>
  <si>
    <t>Tipo</t>
  </si>
  <si>
    <t>Quantidade      Prevista</t>
  </si>
  <si>
    <t>Custo Unitário (R$)</t>
  </si>
  <si>
    <t>Valor Total (R$)</t>
  </si>
  <si>
    <t>Total Equipamentos</t>
  </si>
  <si>
    <t>1.3 - Materiais e Ferramentaria</t>
  </si>
  <si>
    <t>Materiais de Consumo</t>
  </si>
  <si>
    <t>Ferramentas</t>
  </si>
  <si>
    <t>Total Materiais</t>
  </si>
  <si>
    <t>1.4 Outros Custos Diretos</t>
  </si>
  <si>
    <t>Quantidade Prevista</t>
  </si>
  <si>
    <t>Custo Unitário R$</t>
  </si>
  <si>
    <t>Transporte</t>
  </si>
  <si>
    <t>Total de Outros Custos Diretos</t>
  </si>
  <si>
    <t>Total Custos Diretos (1.1+1.2+1.3+1.4)</t>
  </si>
  <si>
    <t>2.Custos Indiretos</t>
  </si>
  <si>
    <t>Alíquota (%) em relação ao ítem 1</t>
  </si>
  <si>
    <t>Base de Cálculo (R$)</t>
  </si>
  <si>
    <t>Total Custos Indiretos</t>
  </si>
  <si>
    <t>3.Tributos Incidentes sobre o Lucro</t>
  </si>
  <si>
    <t>Alíquota (%)</t>
  </si>
  <si>
    <t>Total Tributos Incidentes sobre o lucro</t>
  </si>
  <si>
    <t>4.Total dos Custos (R$)</t>
  </si>
  <si>
    <t>Custos Diretos + Custos Indiretos + Tributos Sobre o Lucro</t>
  </si>
  <si>
    <t>5.Tributos Incidentes sobre o Faturamento</t>
  </si>
  <si>
    <t>ISS</t>
  </si>
  <si>
    <t>PIS</t>
  </si>
  <si>
    <t>COFINS</t>
  </si>
  <si>
    <t>Total Tributos sobre o Faturamento</t>
  </si>
  <si>
    <t>6.Preço Total para Faturamento (R$)</t>
  </si>
  <si>
    <t xml:space="preserve">          INSTRUÇÕES PARA PREENCHIMENTO DA PLANILHA</t>
  </si>
  <si>
    <t>1.1</t>
  </si>
  <si>
    <t>Preenche-se a categoria profissional</t>
  </si>
  <si>
    <t>Preenche-se a quantidade de horas, dias ou meses que o profissional trabalhará</t>
  </si>
  <si>
    <t>Preenche-se o valor do salário do profissional por hora, dia ou mês, de acordo com o que foi preenchido no quadro anterior.</t>
  </si>
  <si>
    <t>Preenche-se a quantidade de profissionais daquela categoria que serão necessários para a realização do serviço</t>
  </si>
  <si>
    <t>Preenche-se os percentuais referentes aos encargos sociais. Se necessário, pode-se acrescentar outros encargos sociais que</t>
  </si>
  <si>
    <t>venham a incidir nos custos</t>
  </si>
  <si>
    <t xml:space="preserve">1.2 - 1.3 - 1.4 </t>
  </si>
  <si>
    <t>Preenche-se a quantidade prevista dos itens relacionados. Se necessário, pode-se acrescentar outros itens que sejam relevantes</t>
  </si>
  <si>
    <t>Preenche-se os custos unitários referentes aos itens relacionados</t>
  </si>
  <si>
    <t>Preenche-se os percentuais incidentes sobre os custos diretos, referentes à taxa de administração e à margem de lucro</t>
  </si>
  <si>
    <t>Preenche-se os percentuais referentes aos tributos que incidem sobre o lucro</t>
  </si>
  <si>
    <t>Preenche-se os percentuais referentes aos tributos que incidem sobre o faturamento</t>
  </si>
  <si>
    <t xml:space="preserve">OBS: Os cálculos serão feitos automaticamente pelas fórmulas contidas na planilha </t>
  </si>
  <si>
    <t>ATENÇÃO: PREENCHER SOMENTE OS CAMPOS EM AZUL</t>
  </si>
  <si>
    <t xml:space="preserve">DEMONSTRATIVO DE FORMAÇÃO DE PREÇO DOS SERVIÇOS </t>
  </si>
  <si>
    <t xml:space="preserve">Preço Total para Faturamento </t>
  </si>
  <si>
    <t xml:space="preserve">1.1 Salários </t>
  </si>
  <si>
    <t>Quantidade</t>
  </si>
  <si>
    <t>Salário
 Básico (R$)</t>
  </si>
  <si>
    <t>Regime de
 Trabalho</t>
  </si>
  <si>
    <t>Adicional Periculosidade</t>
  </si>
  <si>
    <t>Hora Extra</t>
  </si>
  <si>
    <t>Adicional  Noturno</t>
  </si>
  <si>
    <t>Hora Normal
 (R$)</t>
  </si>
  <si>
    <t>Total
 Parcial (R$)</t>
  </si>
  <si>
    <t>Mão-de-Obra Indireta</t>
  </si>
  <si>
    <t>Coordenador</t>
  </si>
  <si>
    <t xml:space="preserve">Encarregado </t>
  </si>
  <si>
    <t>Mão-de-Obra Direta</t>
  </si>
  <si>
    <t>Pedreiro Refratarista</t>
  </si>
  <si>
    <t>Ajudante</t>
  </si>
  <si>
    <t>Obs. Segurança</t>
  </si>
  <si>
    <t>Cortador</t>
  </si>
  <si>
    <t>Total Salários</t>
  </si>
  <si>
    <t>Exames Médicos</t>
  </si>
  <si>
    <t>Seguro de Acidentes Pessoais</t>
  </si>
  <si>
    <t>vb</t>
  </si>
  <si>
    <t>Cesta Básica</t>
  </si>
  <si>
    <t>Higienização de EPI´S</t>
  </si>
  <si>
    <t>Máquina Policort</t>
  </si>
  <si>
    <t>Disco Máquina Policorte</t>
  </si>
  <si>
    <t>Serra Tico-tico</t>
  </si>
  <si>
    <t>Serra Circular</t>
  </si>
  <si>
    <t>Rádios</t>
  </si>
  <si>
    <t>Iluminaçao</t>
  </si>
  <si>
    <t>Adm. Central e Gerenciamento</t>
  </si>
  <si>
    <t>Despesas Financeiras</t>
  </si>
  <si>
    <t>Lucro Operacional</t>
  </si>
  <si>
    <t>Provisão p/ IRPJ e CSLL</t>
  </si>
  <si>
    <t>Tec. Planejamento</t>
  </si>
  <si>
    <t xml:space="preserve">Fardamento </t>
  </si>
  <si>
    <t>EPI's</t>
  </si>
  <si>
    <t>Caminhão</t>
  </si>
  <si>
    <t>Alimentação</t>
  </si>
  <si>
    <t>Empilhadeira</t>
  </si>
  <si>
    <t>vg</t>
  </si>
  <si>
    <t xml:space="preserve">Toldo 6 x 6 </t>
  </si>
  <si>
    <t>Container 6m - almox</t>
  </si>
  <si>
    <t>Container 6m - vest</t>
  </si>
  <si>
    <t>Container 6m - adm</t>
  </si>
  <si>
    <t>Prémio parada</t>
  </si>
  <si>
    <t>PRÊMIO PARADA</t>
  </si>
  <si>
    <t>Total</t>
  </si>
  <si>
    <t>desjejum</t>
  </si>
  <si>
    <t>almoço</t>
  </si>
  <si>
    <t>Qtd</t>
  </si>
  <si>
    <t>Dias</t>
  </si>
  <si>
    <t>lanche</t>
  </si>
  <si>
    <t>Téc. de Segurança</t>
  </si>
  <si>
    <t>Hora Prêmio</t>
  </si>
  <si>
    <t xml:space="preserve">Valor da Hora </t>
  </si>
  <si>
    <t>TOTAL</t>
  </si>
  <si>
    <t>COMPOSIÇÃO DE PREÇOS- UAS</t>
  </si>
  <si>
    <r>
      <t>BASE: MARCO</t>
    </r>
    <r>
      <rPr>
        <sz val="10"/>
        <rFont val="Arial"/>
        <family val="2"/>
      </rPr>
      <t>/ 2019</t>
    </r>
  </si>
  <si>
    <t>Tec.Segurança</t>
  </si>
  <si>
    <t>7. Itens sem incidência de custos indiretos:</t>
  </si>
  <si>
    <t>Aviso Prévio Indenizado</t>
  </si>
  <si>
    <t>8.Tributos Incidentes sobre o Item 7.</t>
  </si>
  <si>
    <t>9. Valor Total do Item 7. (R$)</t>
  </si>
  <si>
    <t>Compressor de Ar</t>
  </si>
  <si>
    <t>Martelete</t>
  </si>
  <si>
    <t>Ponteira de Martelete</t>
  </si>
  <si>
    <t>Almoxarife</t>
  </si>
  <si>
    <t>torre</t>
  </si>
  <si>
    <t>tanque</t>
  </si>
  <si>
    <t>fornalha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</si>
</sst>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0.0%"/>
    <numFmt numFmtId="167" formatCode="_(&quot;R$&quot;* #,##0.00_);_(&quot;R$&quot;* \(#,##0.00\);_(&quot;R$&quot;* &quot;-&quot;??_);_(@_)"/>
    <numFmt numFmtId="168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u/>
      <sz val="13"/>
      <color theme="0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0" xfId="1" applyFont="1" applyAlignment="1">
      <alignment horizontal="right"/>
    </xf>
    <xf numFmtId="0" fontId="4" fillId="0" borderId="0" xfId="1" applyFont="1"/>
    <xf numFmtId="0" fontId="3" fillId="0" borderId="0" xfId="1" applyFont="1" applyFill="1" applyAlignment="1">
      <alignment horizontal="left"/>
    </xf>
    <xf numFmtId="0" fontId="2" fillId="0" borderId="0" xfId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4" fillId="0" borderId="0" xfId="1" applyFont="1" applyAlignment="1">
      <alignment horizontal="right" vertical="center"/>
    </xf>
    <xf numFmtId="0" fontId="2" fillId="0" borderId="3" xfId="1" applyFont="1" applyBorder="1"/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2" borderId="4" xfId="1" applyFont="1" applyFill="1" applyBorder="1" applyAlignment="1">
      <alignment horizontal="center" vertical="center" wrapText="1"/>
    </xf>
    <xf numFmtId="0" fontId="4" fillId="0" borderId="0" xfId="1" applyFont="1" applyBorder="1"/>
    <xf numFmtId="165" fontId="3" fillId="0" borderId="0" xfId="1" applyNumberFormat="1" applyFont="1" applyBorder="1"/>
    <xf numFmtId="0" fontId="2" fillId="0" borderId="10" xfId="1" applyFont="1" applyBorder="1"/>
    <xf numFmtId="0" fontId="2" fillId="0" borderId="6" xfId="1" applyFont="1" applyBorder="1" applyAlignment="1">
      <alignment horizontal="center"/>
    </xf>
    <xf numFmtId="165" fontId="2" fillId="0" borderId="6" xfId="3" applyFont="1" applyFill="1" applyBorder="1" applyAlignment="1" applyProtection="1">
      <alignment horizontal="center" wrapText="1"/>
      <protection locked="0"/>
    </xf>
    <xf numFmtId="0" fontId="3" fillId="0" borderId="5" xfId="1" applyFont="1" applyBorder="1" applyAlignment="1">
      <alignment vertical="center"/>
    </xf>
    <xf numFmtId="0" fontId="3" fillId="0" borderId="11" xfId="3" applyNumberFormat="1" applyFont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0" fontId="3" fillId="0" borderId="0" xfId="1" applyFont="1"/>
    <xf numFmtId="0" fontId="9" fillId="0" borderId="0" xfId="1" applyFont="1"/>
    <xf numFmtId="0" fontId="4" fillId="3" borderId="4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 applyProtection="1">
      <alignment vertical="center"/>
      <protection locked="0"/>
    </xf>
    <xf numFmtId="0" fontId="2" fillId="4" borderId="12" xfId="1" applyFont="1" applyFill="1" applyBorder="1" applyAlignment="1" applyProtection="1">
      <alignment horizontal="center"/>
      <protection locked="0"/>
    </xf>
    <xf numFmtId="165" fontId="2" fillId="4" borderId="12" xfId="3" applyFont="1" applyFill="1" applyBorder="1" applyAlignment="1" applyProtection="1">
      <alignment horizontal="center" wrapText="1"/>
      <protection locked="0"/>
    </xf>
    <xf numFmtId="0" fontId="2" fillId="4" borderId="12" xfId="3" applyNumberFormat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>
      <alignment horizontal="center" vertical="center"/>
    </xf>
    <xf numFmtId="10" fontId="2" fillId="4" borderId="9" xfId="1" applyNumberFormat="1" applyFont="1" applyFill="1" applyBorder="1" applyAlignment="1" applyProtection="1">
      <alignment horizontal="left"/>
      <protection locked="0"/>
    </xf>
    <xf numFmtId="0" fontId="2" fillId="4" borderId="9" xfId="1" applyNumberFormat="1" applyFont="1" applyFill="1" applyBorder="1" applyAlignment="1" applyProtection="1">
      <alignment horizontal="center"/>
      <protection locked="0"/>
    </xf>
    <xf numFmtId="165" fontId="2" fillId="4" borderId="9" xfId="3" applyFont="1" applyFill="1" applyBorder="1" applyAlignment="1" applyProtection="1">
      <alignment horizontal="center"/>
      <protection locked="0"/>
    </xf>
    <xf numFmtId="0" fontId="4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justify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vertical="center"/>
    </xf>
    <xf numFmtId="0" fontId="3" fillId="5" borderId="0" xfId="1" applyFont="1" applyFill="1" applyAlignment="1">
      <alignment horizontal="left"/>
    </xf>
    <xf numFmtId="0" fontId="3" fillId="5" borderId="4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/>
    </xf>
    <xf numFmtId="0" fontId="3" fillId="5" borderId="5" xfId="1" applyFont="1" applyFill="1" applyBorder="1" applyAlignment="1">
      <alignment vertical="center"/>
    </xf>
    <xf numFmtId="0" fontId="2" fillId="5" borderId="7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4" fillId="0" borderId="5" xfId="1" applyFont="1" applyBorder="1" applyAlignment="1" applyProtection="1">
      <alignment vertical="center"/>
      <protection locked="0"/>
    </xf>
    <xf numFmtId="0" fontId="2" fillId="0" borderId="6" xfId="1" applyFont="1" applyBorder="1" applyProtection="1">
      <protection locked="0"/>
    </xf>
    <xf numFmtId="165" fontId="3" fillId="0" borderId="7" xfId="1" applyNumberFormat="1" applyFont="1" applyBorder="1" applyAlignment="1" applyProtection="1">
      <alignment vertical="center"/>
      <protection locked="0"/>
    </xf>
    <xf numFmtId="165" fontId="2" fillId="3" borderId="12" xfId="3" applyFont="1" applyFill="1" applyBorder="1" applyAlignment="1" applyProtection="1">
      <alignment horizontal="center" vertical="center"/>
    </xf>
    <xf numFmtId="165" fontId="3" fillId="0" borderId="12" xfId="3" applyFont="1" applyBorder="1" applyAlignment="1" applyProtection="1">
      <alignment horizontal="center" vertical="center"/>
    </xf>
    <xf numFmtId="165" fontId="3" fillId="0" borderId="4" xfId="1" applyNumberFormat="1" applyFont="1" applyBorder="1" applyAlignment="1" applyProtection="1">
      <alignment vertical="center"/>
    </xf>
    <xf numFmtId="165" fontId="3" fillId="5" borderId="7" xfId="1" applyNumberFormat="1" applyFont="1" applyFill="1" applyBorder="1" applyAlignment="1" applyProtection="1">
      <alignment horizontal="right" vertical="center"/>
    </xf>
    <xf numFmtId="165" fontId="2" fillId="3" borderId="9" xfId="1" applyNumberFormat="1" applyFont="1" applyFill="1" applyBorder="1" applyAlignment="1" applyProtection="1">
      <alignment horizontal="center"/>
    </xf>
    <xf numFmtId="165" fontId="2" fillId="3" borderId="9" xfId="3" applyFont="1" applyFill="1" applyBorder="1" applyAlignment="1" applyProtection="1">
      <alignment horizontal="center"/>
    </xf>
    <xf numFmtId="165" fontId="2" fillId="3" borderId="13" xfId="3" applyFont="1" applyFill="1" applyBorder="1" applyAlignment="1" applyProtection="1">
      <alignment horizontal="center"/>
    </xf>
    <xf numFmtId="165" fontId="2" fillId="3" borderId="1" xfId="3" applyFont="1" applyFill="1" applyBorder="1" applyAlignment="1" applyProtection="1">
      <alignment horizontal="center"/>
    </xf>
    <xf numFmtId="165" fontId="3" fillId="2" borderId="4" xfId="1" applyNumberFormat="1" applyFont="1" applyFill="1" applyBorder="1" applyAlignment="1" applyProtection="1">
      <alignment vertical="center"/>
    </xf>
    <xf numFmtId="10" fontId="3" fillId="2" borderId="4" xfId="1" applyNumberFormat="1" applyFont="1" applyFill="1" applyBorder="1" applyAlignment="1" applyProtection="1">
      <alignment horizontal="center" vertical="center"/>
    </xf>
    <xf numFmtId="165" fontId="5" fillId="3" borderId="4" xfId="3" applyFont="1" applyFill="1" applyBorder="1" applyAlignment="1" applyProtection="1">
      <alignment vertical="center"/>
    </xf>
    <xf numFmtId="0" fontId="1" fillId="0" borderId="10" xfId="1" applyBorder="1"/>
    <xf numFmtId="0" fontId="3" fillId="5" borderId="5" xfId="1" applyFont="1" applyFill="1" applyBorder="1" applyAlignment="1">
      <alignment horizontal="right" vertical="center"/>
    </xf>
    <xf numFmtId="10" fontId="3" fillId="5" borderId="4" xfId="2" applyNumberFormat="1" applyFont="1" applyFill="1" applyBorder="1" applyAlignment="1" applyProtection="1">
      <alignment vertical="center"/>
    </xf>
    <xf numFmtId="0" fontId="3" fillId="3" borderId="7" xfId="1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horizontal="left"/>
    </xf>
    <xf numFmtId="0" fontId="2" fillId="0" borderId="13" xfId="1" applyFont="1" applyFill="1" applyBorder="1" applyProtection="1">
      <protection locked="0"/>
    </xf>
    <xf numFmtId="0" fontId="2" fillId="0" borderId="14" xfId="1" applyFont="1" applyFill="1" applyBorder="1" applyProtection="1">
      <protection locked="0"/>
    </xf>
    <xf numFmtId="0" fontId="3" fillId="7" borderId="4" xfId="1" applyFont="1" applyFill="1" applyBorder="1" applyAlignment="1">
      <alignment horizontal="right" vertical="center"/>
    </xf>
    <xf numFmtId="165" fontId="3" fillId="7" borderId="4" xfId="1" applyNumberFormat="1" applyFont="1" applyFill="1" applyBorder="1" applyAlignment="1" applyProtection="1">
      <alignment horizontal="right" vertical="center"/>
    </xf>
    <xf numFmtId="0" fontId="2" fillId="7" borderId="4" xfId="1" applyFont="1" applyFill="1" applyBorder="1"/>
    <xf numFmtId="0" fontId="3" fillId="8" borderId="4" xfId="1" applyFont="1" applyFill="1" applyBorder="1" applyAlignment="1">
      <alignment horizontal="right" vertical="center"/>
    </xf>
    <xf numFmtId="165" fontId="3" fillId="8" borderId="7" xfId="1" applyNumberFormat="1" applyFont="1" applyFill="1" applyBorder="1" applyAlignment="1" applyProtection="1">
      <alignment horizontal="right" vertical="center"/>
    </xf>
    <xf numFmtId="0" fontId="11" fillId="0" borderId="0" xfId="1" applyFont="1"/>
    <xf numFmtId="0" fontId="3" fillId="7" borderId="5" xfId="1" applyFont="1" applyFill="1" applyBorder="1" applyAlignment="1">
      <alignment vertical="center"/>
    </xf>
    <xf numFmtId="0" fontId="3" fillId="7" borderId="6" xfId="1" applyFont="1" applyFill="1" applyBorder="1" applyAlignment="1">
      <alignment vertical="center"/>
    </xf>
    <xf numFmtId="0" fontId="3" fillId="7" borderId="7" xfId="1" applyFont="1" applyFill="1" applyBorder="1" applyAlignment="1">
      <alignment vertical="center"/>
    </xf>
    <xf numFmtId="165" fontId="3" fillId="7" borderId="4" xfId="3" applyFont="1" applyFill="1" applyBorder="1" applyAlignment="1" applyProtection="1">
      <alignment vertical="center"/>
    </xf>
    <xf numFmtId="0" fontId="14" fillId="0" borderId="0" xfId="0" applyFont="1"/>
    <xf numFmtId="0" fontId="13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" fillId="0" borderId="0" xfId="0" applyFont="1" applyFill="1"/>
    <xf numFmtId="0" fontId="16" fillId="0" borderId="0" xfId="0" applyFont="1"/>
    <xf numFmtId="0" fontId="1" fillId="0" borderId="0" xfId="0" applyFont="1"/>
    <xf numFmtId="0" fontId="17" fillId="3" borderId="4" xfId="0" applyFont="1" applyFill="1" applyBorder="1" applyAlignment="1">
      <alignment horizontal="center" vertical="center" wrapText="1"/>
    </xf>
    <xf numFmtId="0" fontId="17" fillId="0" borderId="0" xfId="0" applyFont="1"/>
    <xf numFmtId="11" fontId="18" fillId="0" borderId="8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165" fontId="1" fillId="0" borderId="8" xfId="4" applyNumberFormat="1" applyFont="1" applyFill="1" applyBorder="1" applyAlignment="1" applyProtection="1">
      <alignment horizontal="center" wrapText="1"/>
      <protection locked="0"/>
    </xf>
    <xf numFmtId="0" fontId="1" fillId="0" borderId="8" xfId="4" applyNumberFormat="1" applyFont="1" applyFill="1" applyBorder="1" applyAlignment="1" applyProtection="1">
      <alignment horizontal="center" vertical="center"/>
      <protection locked="0"/>
    </xf>
    <xf numFmtId="165" fontId="3" fillId="9" borderId="8" xfId="4" applyNumberFormat="1" applyFont="1" applyFill="1" applyBorder="1" applyAlignment="1">
      <alignment horizontal="center" vertical="center"/>
    </xf>
    <xf numFmtId="166" fontId="0" fillId="0" borderId="0" xfId="6" applyNumberFormat="1" applyFont="1"/>
    <xf numFmtId="11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9" xfId="4" applyNumberFormat="1" applyFont="1" applyFill="1" applyBorder="1" applyAlignment="1" applyProtection="1">
      <alignment horizontal="center" vertical="center"/>
      <protection locked="0"/>
    </xf>
    <xf numFmtId="167" fontId="1" fillId="0" borderId="9" xfId="5" applyNumberFormat="1" applyFont="1" applyFill="1" applyBorder="1" applyAlignment="1" applyProtection="1">
      <alignment horizontal="center" vertical="center"/>
      <protection locked="0"/>
    </xf>
    <xf numFmtId="167" fontId="1" fillId="10" borderId="9" xfId="5" applyNumberFormat="1" applyFont="1" applyFill="1" applyBorder="1" applyAlignment="1">
      <alignment horizontal="center" vertical="center"/>
    </xf>
    <xf numFmtId="2" fontId="1" fillId="0" borderId="9" xfId="5" applyNumberFormat="1" applyFont="1" applyFill="1" applyBorder="1" applyAlignment="1" applyProtection="1">
      <alignment horizontal="center" wrapText="1"/>
      <protection locked="0"/>
    </xf>
    <xf numFmtId="11" fontId="18" fillId="0" borderId="9" xfId="0" applyNumberFormat="1" applyFont="1" applyFill="1" applyBorder="1" applyAlignment="1" applyProtection="1">
      <alignment vertical="center"/>
      <protection locked="0"/>
    </xf>
    <xf numFmtId="167" fontId="1" fillId="9" borderId="9" xfId="5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vertical="center"/>
      <protection locked="0"/>
    </xf>
    <xf numFmtId="165" fontId="1" fillId="0" borderId="9" xfId="4" applyNumberFormat="1" applyFont="1" applyFill="1" applyBorder="1" applyAlignment="1" applyProtection="1">
      <alignment horizontal="center" wrapText="1"/>
      <protection locked="0"/>
    </xf>
    <xf numFmtId="165" fontId="1" fillId="0" borderId="9" xfId="4" applyNumberFormat="1" applyFont="1" applyFill="1" applyBorder="1" applyAlignment="1" applyProtection="1">
      <alignment horizontal="center" vertical="center"/>
      <protection locked="0"/>
    </xf>
    <xf numFmtId="165" fontId="1" fillId="9" borderId="9" xfId="4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/>
      <protection locked="0"/>
    </xf>
    <xf numFmtId="165" fontId="3" fillId="9" borderId="9" xfId="4" applyNumberFormat="1" applyFont="1" applyFill="1" applyBorder="1" applyAlignment="1">
      <alignment horizontal="center" vertical="center"/>
    </xf>
    <xf numFmtId="11" fontId="1" fillId="0" borderId="17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9" fontId="1" fillId="0" borderId="9" xfId="6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165" fontId="1" fillId="0" borderId="0" xfId="4" applyNumberFormat="1" applyFont="1" applyFill="1" applyBorder="1" applyAlignment="1" applyProtection="1">
      <alignment horizontal="center" wrapText="1"/>
      <protection locked="0"/>
    </xf>
    <xf numFmtId="0" fontId="3" fillId="0" borderId="0" xfId="4" applyNumberFormat="1" applyFont="1" applyBorder="1" applyAlignment="1">
      <alignment horizontal="center" vertical="center"/>
    </xf>
    <xf numFmtId="165" fontId="3" fillId="0" borderId="0" xfId="4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67" fontId="3" fillId="2" borderId="4" xfId="5" applyNumberFormat="1" applyFont="1" applyFill="1" applyBorder="1" applyAlignment="1">
      <alignment horizontal="right" vertical="center"/>
    </xf>
    <xf numFmtId="0" fontId="5" fillId="0" borderId="0" xfId="0" applyFont="1"/>
    <xf numFmtId="0" fontId="3" fillId="3" borderId="4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/>
    </xf>
    <xf numFmtId="0" fontId="20" fillId="0" borderId="0" xfId="0" applyFont="1"/>
    <xf numFmtId="0" fontId="14" fillId="0" borderId="0" xfId="0" applyFont="1" applyFill="1" applyBorder="1" applyAlignment="1">
      <alignment horizontal="right"/>
    </xf>
    <xf numFmtId="165" fontId="14" fillId="0" borderId="0" xfId="0" applyNumberFormat="1" applyFont="1"/>
    <xf numFmtId="166" fontId="14" fillId="0" borderId="0" xfId="6" applyNumberFormat="1" applyFont="1" applyAlignment="1">
      <alignment horizontal="right"/>
    </xf>
    <xf numFmtId="0" fontId="5" fillId="0" borderId="0" xfId="0" applyFont="1" applyFill="1" applyBorder="1" applyAlignment="1">
      <alignment horizontal="right"/>
    </xf>
    <xf numFmtId="165" fontId="5" fillId="0" borderId="0" xfId="0" applyNumberFormat="1" applyFont="1"/>
    <xf numFmtId="166" fontId="5" fillId="0" borderId="0" xfId="0" applyNumberFormat="1" applyFont="1"/>
    <xf numFmtId="0" fontId="14" fillId="0" borderId="0" xfId="0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9" fontId="5" fillId="0" borderId="0" xfId="0" applyNumberFormat="1" applyFont="1"/>
    <xf numFmtId="0" fontId="1" fillId="4" borderId="9" xfId="1" applyNumberFormat="1" applyFont="1" applyFill="1" applyBorder="1" applyAlignment="1" applyProtection="1">
      <alignment horizontal="center"/>
      <protection locked="0"/>
    </xf>
    <xf numFmtId="10" fontId="1" fillId="4" borderId="8" xfId="1" applyNumberFormat="1" applyFont="1" applyFill="1" applyBorder="1" applyAlignment="1" applyProtection="1">
      <alignment horizontal="center"/>
      <protection locked="0"/>
    </xf>
    <xf numFmtId="10" fontId="1" fillId="4" borderId="9" xfId="1" applyNumberFormat="1" applyFont="1" applyFill="1" applyBorder="1" applyAlignment="1" applyProtection="1">
      <alignment horizontal="center"/>
      <protection locked="0"/>
    </xf>
    <xf numFmtId="10" fontId="1" fillId="4" borderId="15" xfId="1" applyNumberFormat="1" applyFont="1" applyFill="1" applyBorder="1" applyAlignment="1" applyProtection="1">
      <alignment horizontal="center"/>
      <protection locked="0"/>
    </xf>
    <xf numFmtId="10" fontId="1" fillId="4" borderId="13" xfId="1" applyNumberFormat="1" applyFont="1" applyFill="1" applyBorder="1" applyAlignment="1" applyProtection="1">
      <alignment horizontal="center"/>
      <protection locked="0"/>
    </xf>
    <xf numFmtId="10" fontId="1" fillId="4" borderId="1" xfId="1" applyNumberFormat="1" applyFont="1" applyFill="1" applyBorder="1" applyAlignment="1" applyProtection="1">
      <alignment horizontal="center"/>
      <protection locked="0"/>
    </xf>
    <xf numFmtId="0" fontId="0" fillId="10" borderId="0" xfId="0" applyFill="1"/>
    <xf numFmtId="165" fontId="2" fillId="4" borderId="12" xfId="3" applyFont="1" applyFill="1" applyBorder="1" applyAlignment="1" applyProtection="1">
      <alignment wrapText="1"/>
      <protection locked="0"/>
    </xf>
    <xf numFmtId="0" fontId="3" fillId="0" borderId="0" xfId="0" applyFont="1"/>
    <xf numFmtId="0" fontId="1" fillId="0" borderId="4" xfId="0" applyFont="1" applyBorder="1" applyAlignment="1">
      <alignment horizontal="center"/>
    </xf>
    <xf numFmtId="164" fontId="1" fillId="0" borderId="0" xfId="5" applyFont="1" applyAlignment="1">
      <alignment horizontal="center" vertical="center"/>
    </xf>
    <xf numFmtId="0" fontId="14" fillId="0" borderId="4" xfId="0" applyFont="1" applyFill="1" applyBorder="1" applyAlignment="1">
      <alignment horizontal="right"/>
    </xf>
    <xf numFmtId="168" fontId="1" fillId="0" borderId="4" xfId="0" applyNumberFormat="1" applyFont="1" applyBorder="1" applyAlignment="1">
      <alignment horizontal="center"/>
    </xf>
    <xf numFmtId="164" fontId="1" fillId="0" borderId="4" xfId="5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/>
    </xf>
    <xf numFmtId="10" fontId="1" fillId="4" borderId="9" xfId="1" applyNumberFormat="1" applyFont="1" applyFill="1" applyBorder="1" applyAlignment="1" applyProtection="1">
      <alignment horizontal="left"/>
      <protection locked="0"/>
    </xf>
    <xf numFmtId="165" fontId="1" fillId="4" borderId="9" xfId="3" applyFont="1" applyFill="1" applyBorder="1" applyAlignment="1" applyProtection="1">
      <alignment horizontal="center"/>
      <protection locked="0"/>
    </xf>
    <xf numFmtId="165" fontId="1" fillId="3" borderId="9" xfId="1" applyNumberFormat="1" applyFont="1" applyFill="1" applyBorder="1" applyAlignment="1" applyProtection="1">
      <alignment horizontal="center"/>
    </xf>
    <xf numFmtId="0" fontId="1" fillId="0" borderId="3" xfId="1" applyFont="1" applyBorder="1"/>
    <xf numFmtId="165" fontId="1" fillId="3" borderId="8" xfId="3" applyFont="1" applyFill="1" applyBorder="1" applyAlignment="1" applyProtection="1">
      <alignment horizontal="center"/>
    </xf>
    <xf numFmtId="165" fontId="1" fillId="3" borderId="9" xfId="3" applyFont="1" applyFill="1" applyBorder="1" applyAlignment="1" applyProtection="1">
      <alignment horizontal="center"/>
    </xf>
    <xf numFmtId="0" fontId="1" fillId="0" borderId="16" xfId="1" applyFont="1" applyFill="1" applyBorder="1" applyProtection="1">
      <protection locked="0"/>
    </xf>
    <xf numFmtId="165" fontId="1" fillId="3" borderId="15" xfId="3" applyFont="1" applyFill="1" applyBorder="1" applyAlignment="1" applyProtection="1">
      <alignment horizontal="center"/>
    </xf>
    <xf numFmtId="0" fontId="1" fillId="0" borderId="2" xfId="1" applyFont="1" applyBorder="1"/>
    <xf numFmtId="0" fontId="1" fillId="0" borderId="8" xfId="1" applyFont="1" applyBorder="1"/>
    <xf numFmtId="0" fontId="1" fillId="0" borderId="9" xfId="1" applyFont="1" applyBorder="1"/>
    <xf numFmtId="0" fontId="1" fillId="0" borderId="1" xfId="1" applyFont="1" applyBorder="1"/>
    <xf numFmtId="0" fontId="1" fillId="0" borderId="0" xfId="1" applyFont="1"/>
    <xf numFmtId="10" fontId="1" fillId="0" borderId="0" xfId="1" applyNumberFormat="1" applyFont="1" applyAlignment="1">
      <alignment horizontal="center"/>
    </xf>
    <xf numFmtId="164" fontId="3" fillId="2" borderId="4" xfId="5" applyFont="1" applyFill="1" applyBorder="1" applyAlignment="1">
      <alignment horizontal="left"/>
    </xf>
    <xf numFmtId="43" fontId="0" fillId="0" borderId="0" xfId="0" applyNumberFormat="1"/>
    <xf numFmtId="0" fontId="2" fillId="4" borderId="13" xfId="3" applyNumberFormat="1" applyFont="1" applyFill="1" applyBorder="1" applyAlignment="1" applyProtection="1">
      <alignment horizontal="center" vertical="center"/>
      <protection locked="0"/>
    </xf>
    <xf numFmtId="165" fontId="2" fillId="3" borderId="13" xfId="3" applyFont="1" applyFill="1" applyBorder="1" applyAlignment="1" applyProtection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1" fillId="4" borderId="4" xfId="3" applyNumberFormat="1" applyFont="1" applyFill="1" applyBorder="1" applyAlignment="1" applyProtection="1">
      <alignment horizontal="center" vertical="center"/>
      <protection locked="0"/>
    </xf>
    <xf numFmtId="0" fontId="1" fillId="9" borderId="0" xfId="4" applyNumberFormat="1" applyFont="1" applyFill="1" applyBorder="1" applyAlignment="1" applyProtection="1">
      <alignment horizontal="center" vertical="center"/>
      <protection locked="0"/>
    </xf>
    <xf numFmtId="167" fontId="1" fillId="9" borderId="0" xfId="5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164" fontId="3" fillId="11" borderId="0" xfId="5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3" fillId="9" borderId="0" xfId="1" applyFont="1" applyFill="1" applyAlignment="1">
      <alignment horizontal="left" vertical="center"/>
    </xf>
    <xf numFmtId="0" fontId="3" fillId="9" borderId="0" xfId="1" applyFont="1" applyFill="1" applyAlignment="1">
      <alignment horizontal="left"/>
    </xf>
    <xf numFmtId="0" fontId="0" fillId="9" borderId="0" xfId="0" applyFill="1"/>
    <xf numFmtId="165" fontId="5" fillId="9" borderId="0" xfId="3" applyFont="1" applyFill="1" applyBorder="1" applyAlignment="1" applyProtection="1">
      <alignment vertical="center"/>
    </xf>
    <xf numFmtId="0" fontId="1" fillId="0" borderId="9" xfId="1" applyFont="1" applyFill="1" applyBorder="1" applyProtection="1">
      <protection locked="0"/>
    </xf>
    <xf numFmtId="0" fontId="1" fillId="4" borderId="9" xfId="1" applyFont="1" applyFill="1" applyBorder="1" applyAlignment="1" applyProtection="1">
      <alignment horizontal="center"/>
      <protection locked="0"/>
    </xf>
    <xf numFmtId="0" fontId="1" fillId="0" borderId="3" xfId="1" applyFont="1" applyFill="1" applyBorder="1" applyProtection="1">
      <protection locked="0"/>
    </xf>
    <xf numFmtId="165" fontId="1" fillId="3" borderId="12" xfId="3" applyFont="1" applyFill="1" applyBorder="1" applyAlignment="1" applyProtection="1">
      <alignment horizontal="center"/>
    </xf>
    <xf numFmtId="165" fontId="3" fillId="5" borderId="1" xfId="1" applyNumberFormat="1" applyFont="1" applyFill="1" applyBorder="1" applyAlignment="1" applyProtection="1">
      <alignment horizontal="right" vertical="center"/>
    </xf>
    <xf numFmtId="43" fontId="1" fillId="0" borderId="0" xfId="1" applyNumberFormat="1" applyFont="1"/>
    <xf numFmtId="0" fontId="1" fillId="0" borderId="13" xfId="1" applyFont="1" applyBorder="1"/>
    <xf numFmtId="43" fontId="1" fillId="0" borderId="0" xfId="1" applyNumberFormat="1" applyFont="1" applyAlignment="1">
      <alignment horizontal="center" vertical="center"/>
    </xf>
    <xf numFmtId="0" fontId="3" fillId="2" borderId="5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0" fontId="1" fillId="0" borderId="0" xfId="1" applyFont="1" applyBorder="1"/>
    <xf numFmtId="0" fontId="1" fillId="3" borderId="6" xfId="1" applyFont="1" applyFill="1" applyBorder="1" applyAlignment="1">
      <alignment vertical="center"/>
    </xf>
    <xf numFmtId="0" fontId="1" fillId="3" borderId="7" xfId="1" applyFont="1" applyFill="1" applyBorder="1" applyAlignment="1">
      <alignment vertical="center"/>
    </xf>
    <xf numFmtId="0" fontId="1" fillId="4" borderId="12" xfId="1" applyFont="1" applyFill="1" applyBorder="1" applyAlignment="1" applyProtection="1">
      <alignment vertical="center"/>
      <protection locked="0"/>
    </xf>
    <xf numFmtId="43" fontId="21" fillId="0" borderId="0" xfId="0" applyNumberFormat="1" applyFont="1"/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167" fontId="3" fillId="11" borderId="23" xfId="0" applyNumberFormat="1" applyFont="1" applyFill="1" applyBorder="1" applyAlignment="1" applyProtection="1">
      <alignment horizontal="center"/>
      <protection locked="0"/>
    </xf>
    <xf numFmtId="0" fontId="3" fillId="11" borderId="25" xfId="0" applyFont="1" applyFill="1" applyBorder="1" applyAlignment="1" applyProtection="1">
      <alignment horizontal="center"/>
      <protection locked="0"/>
    </xf>
    <xf numFmtId="0" fontId="3" fillId="11" borderId="22" xfId="0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167" fontId="1" fillId="9" borderId="9" xfId="5" applyNumberFormat="1" applyFont="1" applyFill="1" applyBorder="1" applyAlignment="1" applyProtection="1">
      <alignment horizontal="center" vertical="center"/>
      <protection locked="0"/>
    </xf>
  </cellXfs>
  <cellStyles count="7">
    <cellStyle name="Moeda" xfId="5" builtinId="4"/>
    <cellStyle name="Normal" xfId="0" builtinId="0"/>
    <cellStyle name="Normal 2" xfId="1"/>
    <cellStyle name="Porcentagem" xfId="6" builtinId="5"/>
    <cellStyle name="Porcentagem 2" xfId="2"/>
    <cellStyle name="Vírgula" xfId="4" builtinId="3"/>
    <cellStyle name="Vírgula 2" xfId="3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612776</xdr:colOff>
      <xdr:row>2</xdr:row>
      <xdr:rowOff>41275</xdr:rowOff>
    </xdr:from>
    <xdr:to>
      <xdr:col>4</xdr:col>
      <xdr:colOff>1100667</xdr:colOff>
      <xdr:row>5</xdr:row>
      <xdr:rowOff>121735</xdr:rowOff>
    </xdr:to>
    <xdr:pic>
      <xdr:nvPicPr>
        <xdr:cNvPr id="2" name="Imagem 1" descr="MARCA_corporativ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6693" y="454025"/>
          <a:ext cx="2911474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showGridLines="0" tabSelected="1" view="pageBreakPreview" topLeftCell="A104" zoomScale="90" zoomScaleNormal="100" zoomScaleSheetLayoutView="90" workbookViewId="0">
      <selection activeCell="B44" sqref="B44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2" customWidth="1"/>
    <col min="5" max="5" width="17.140625" customWidth="1"/>
    <col min="6" max="6" width="2.85546875" customWidth="1"/>
    <col min="7" max="7" width="10.5703125" hidden="1" customWidth="1"/>
    <col min="8" max="16" width="0" hidden="1" customWidth="1"/>
    <col min="20" max="20" width="12.5703125" customWidth="1"/>
    <col min="22" max="22" width="13.85546875" bestFit="1" customWidth="1"/>
  </cols>
  <sheetData>
    <row r="1" spans="1:20" ht="7.5" customHeight="1" thickBot="1" x14ac:dyDescent="0.3"/>
    <row r="2" spans="1:20" ht="24.75" customHeight="1" thickBot="1" x14ac:dyDescent="0.3">
      <c r="A2" s="194" t="s">
        <v>63</v>
      </c>
      <c r="B2" s="195"/>
      <c r="C2" s="195"/>
      <c r="D2" s="195"/>
      <c r="E2" s="196"/>
    </row>
    <row r="4" spans="1:20" x14ac:dyDescent="0.25">
      <c r="A4" s="197" t="s">
        <v>0</v>
      </c>
      <c r="B4" s="197"/>
      <c r="C4" s="197"/>
      <c r="D4" s="42"/>
      <c r="E4" s="42"/>
    </row>
    <row r="5" spans="1:20" x14ac:dyDescent="0.25">
      <c r="A5" s="2"/>
      <c r="B5" s="2"/>
      <c r="C5" s="2"/>
      <c r="D5" s="2"/>
      <c r="E5" s="2"/>
    </row>
    <row r="6" spans="1:20" x14ac:dyDescent="0.25">
      <c r="A6" s="5" t="s">
        <v>1</v>
      </c>
      <c r="B6" s="2"/>
      <c r="C6" s="2"/>
      <c r="D6" s="2"/>
      <c r="E6" s="2"/>
    </row>
    <row r="7" spans="1:20" ht="38.25" x14ac:dyDescent="0.25">
      <c r="A7" s="29" t="s">
        <v>2</v>
      </c>
      <c r="B7" s="29" t="s">
        <v>3</v>
      </c>
      <c r="C7" s="29" t="s">
        <v>4</v>
      </c>
      <c r="D7" s="29" t="s">
        <v>5</v>
      </c>
      <c r="E7" s="29" t="s">
        <v>6</v>
      </c>
    </row>
    <row r="8" spans="1:20" x14ac:dyDescent="0.25">
      <c r="A8" s="30" t="s">
        <v>75</v>
      </c>
      <c r="B8" s="31">
        <v>20</v>
      </c>
      <c r="C8" s="141">
        <f>23335.29/60</f>
        <v>388.92150000000004</v>
      </c>
      <c r="D8" s="33">
        <v>1</v>
      </c>
      <c r="E8" s="52">
        <v>15730.2</v>
      </c>
      <c r="G8">
        <v>27270.671999999999</v>
      </c>
      <c r="H8">
        <v>26467.583999999999</v>
      </c>
      <c r="I8">
        <v>26428.687999999998</v>
      </c>
      <c r="J8">
        <v>27119.664000000001</v>
      </c>
      <c r="K8">
        <v>26428.687999999998</v>
      </c>
      <c r="L8">
        <v>26545.376</v>
      </c>
      <c r="M8">
        <v>26389.792000000001</v>
      </c>
      <c r="N8" s="140">
        <f t="shared" ref="N8:N15" si="0">SUM(G8:M8)</f>
        <v>186650.46399999998</v>
      </c>
      <c r="P8">
        <f>(N8/D8)/B8</f>
        <v>9332.5231999999996</v>
      </c>
      <c r="T8" s="164"/>
    </row>
    <row r="9" spans="1:20" x14ac:dyDescent="0.25">
      <c r="A9" s="30" t="s">
        <v>98</v>
      </c>
      <c r="B9" s="31">
        <f>45+20</f>
        <v>65</v>
      </c>
      <c r="C9" s="141">
        <f>14411.41/60</f>
        <v>240.19016666666667</v>
      </c>
      <c r="D9" s="33">
        <v>1</v>
      </c>
      <c r="E9" s="52">
        <v>15210</v>
      </c>
      <c r="G9">
        <v>9369.4237371428571</v>
      </c>
      <c r="H9">
        <v>9093.5056457142855</v>
      </c>
      <c r="I9">
        <v>9080.1420914285718</v>
      </c>
      <c r="J9">
        <v>9317.5417028571428</v>
      </c>
      <c r="K9">
        <v>9080.1420914285718</v>
      </c>
      <c r="L9">
        <v>9120.2327542857147</v>
      </c>
      <c r="M9">
        <v>9066.7785371428581</v>
      </c>
      <c r="N9" s="140">
        <f t="shared" si="0"/>
        <v>64127.766560000004</v>
      </c>
      <c r="P9">
        <f t="shared" ref="P9:P15" si="1">(N9/D9)/B9</f>
        <v>986.58102400000007</v>
      </c>
      <c r="T9" s="164"/>
    </row>
    <row r="10" spans="1:20" x14ac:dyDescent="0.25">
      <c r="A10" s="30" t="s">
        <v>117</v>
      </c>
      <c r="B10" s="31">
        <v>20</v>
      </c>
      <c r="C10" s="141">
        <v>471.25</v>
      </c>
      <c r="D10" s="33">
        <v>2</v>
      </c>
      <c r="E10" s="52">
        <v>16546.399999999998</v>
      </c>
      <c r="N10" s="140"/>
      <c r="T10" s="164"/>
    </row>
    <row r="11" spans="1:20" x14ac:dyDescent="0.25">
      <c r="A11" s="30" t="s">
        <v>76</v>
      </c>
      <c r="B11" s="31">
        <v>20</v>
      </c>
      <c r="C11" s="141">
        <v>2545.3542400000001</v>
      </c>
      <c r="D11" s="33">
        <v>4</v>
      </c>
      <c r="E11" s="52">
        <v>30409.599999999999</v>
      </c>
      <c r="G11">
        <v>1799.2178285714285</v>
      </c>
      <c r="H11">
        <v>1186.8836571428571</v>
      </c>
      <c r="I11">
        <v>1167.9913142857142</v>
      </c>
      <c r="J11">
        <v>1614.7396571428571</v>
      </c>
      <c r="K11">
        <v>1167.9913142857142</v>
      </c>
      <c r="L11">
        <v>1224.6683428571428</v>
      </c>
      <c r="M11">
        <v>1149.0989714285713</v>
      </c>
      <c r="N11" s="140">
        <f t="shared" si="0"/>
        <v>9310.5910857142844</v>
      </c>
      <c r="P11">
        <f t="shared" si="1"/>
        <v>116.38238857142855</v>
      </c>
      <c r="T11" s="164"/>
    </row>
    <row r="12" spans="1:20" x14ac:dyDescent="0.25">
      <c r="A12" s="30" t="s">
        <v>78</v>
      </c>
      <c r="B12" s="31">
        <v>20</v>
      </c>
      <c r="C12" s="141">
        <v>68.88323148571429</v>
      </c>
      <c r="D12" s="33">
        <v>24</v>
      </c>
      <c r="E12" s="52">
        <v>107224.80000000002</v>
      </c>
      <c r="G12">
        <v>10777.208956800001</v>
      </c>
      <c r="H12">
        <v>4739.5755264000009</v>
      </c>
      <c r="I12">
        <v>4664.1328448000013</v>
      </c>
      <c r="J12">
        <v>12896.260748800003</v>
      </c>
      <c r="K12">
        <v>3498.0996336000003</v>
      </c>
      <c r="L12">
        <v>3667.8456672000007</v>
      </c>
      <c r="M12">
        <v>4588.6901632000008</v>
      </c>
      <c r="N12" s="140">
        <f t="shared" si="0"/>
        <v>44831.813540800009</v>
      </c>
      <c r="P12">
        <f t="shared" si="1"/>
        <v>93.39961154333335</v>
      </c>
      <c r="T12" s="164"/>
    </row>
    <row r="13" spans="1:20" x14ac:dyDescent="0.25">
      <c r="A13" s="30" t="s">
        <v>79</v>
      </c>
      <c r="B13" s="31">
        <v>20</v>
      </c>
      <c r="C13" s="141">
        <v>392.05177440000006</v>
      </c>
      <c r="D13" s="33">
        <v>34</v>
      </c>
      <c r="E13" s="52">
        <v>83334</v>
      </c>
      <c r="G13">
        <v>7506.0673792000016</v>
      </c>
      <c r="H13">
        <v>2475.7504512000005</v>
      </c>
      <c r="I13">
        <v>6090.8560960000004</v>
      </c>
      <c r="J13">
        <v>10104.6781056</v>
      </c>
      <c r="K13">
        <v>2436.3424384000004</v>
      </c>
      <c r="L13">
        <v>2554.5664768000001</v>
      </c>
      <c r="M13">
        <v>4793.8688512000008</v>
      </c>
      <c r="N13" s="140">
        <f t="shared" si="0"/>
        <v>35962.129798399998</v>
      </c>
      <c r="P13">
        <f t="shared" si="1"/>
        <v>52.885484997647055</v>
      </c>
      <c r="T13" s="164"/>
    </row>
    <row r="14" spans="1:20" x14ac:dyDescent="0.25">
      <c r="A14" s="30" t="s">
        <v>80</v>
      </c>
      <c r="B14" s="31">
        <v>20</v>
      </c>
      <c r="C14" s="141">
        <v>63.863071999999995</v>
      </c>
      <c r="D14" s="33">
        <v>5</v>
      </c>
      <c r="E14" s="52">
        <v>20347.599999999999</v>
      </c>
      <c r="G14">
        <v>3370.8875200000002</v>
      </c>
      <c r="H14">
        <v>2223.6614399999999</v>
      </c>
      <c r="I14">
        <v>2188.2660799999999</v>
      </c>
      <c r="J14">
        <v>3025.26224</v>
      </c>
      <c r="K14">
        <v>1094.1330399999999</v>
      </c>
      <c r="L14">
        <v>1147.2260799999999</v>
      </c>
      <c r="M14">
        <v>2152.8707199999999</v>
      </c>
      <c r="N14" s="140">
        <f t="shared" si="0"/>
        <v>15202.307120000001</v>
      </c>
      <c r="P14">
        <f t="shared" si="1"/>
        <v>152.0230712</v>
      </c>
      <c r="T14" s="164"/>
    </row>
    <row r="15" spans="1:20" x14ac:dyDescent="0.25">
      <c r="A15" s="30" t="s">
        <v>81</v>
      </c>
      <c r="B15" s="31">
        <v>20</v>
      </c>
      <c r="C15" s="141">
        <v>146.62647999999999</v>
      </c>
      <c r="D15" s="33">
        <v>2</v>
      </c>
      <c r="E15" s="52">
        <v>8139.04</v>
      </c>
      <c r="G15">
        <v>3370.8875200000002</v>
      </c>
      <c r="J15">
        <v>3025.26224</v>
      </c>
      <c r="K15">
        <v>1094.1330399999999</v>
      </c>
      <c r="L15">
        <v>1147.2260799999999</v>
      </c>
      <c r="M15">
        <v>2152.8707199999999</v>
      </c>
      <c r="N15" s="140">
        <f t="shared" si="0"/>
        <v>10790.3796</v>
      </c>
      <c r="P15">
        <f t="shared" si="1"/>
        <v>269.75949000000003</v>
      </c>
      <c r="T15" s="164"/>
    </row>
    <row r="16" spans="1:20" x14ac:dyDescent="0.25">
      <c r="A16" s="192" t="s">
        <v>131</v>
      </c>
      <c r="B16" s="31">
        <v>20</v>
      </c>
      <c r="C16" s="141">
        <v>146.62647999999999</v>
      </c>
      <c r="D16" s="33">
        <v>2</v>
      </c>
      <c r="E16" s="52">
        <v>9030</v>
      </c>
    </row>
    <row r="17" spans="1:5" x14ac:dyDescent="0.25">
      <c r="A17" s="30"/>
      <c r="B17" s="31"/>
      <c r="C17" s="32"/>
      <c r="D17" s="165"/>
      <c r="E17" s="166">
        <f t="shared" ref="E17" si="2">C17*B17*D17</f>
        <v>0</v>
      </c>
    </row>
    <row r="18" spans="1:5" x14ac:dyDescent="0.25">
      <c r="A18" s="21" t="s">
        <v>7</v>
      </c>
      <c r="B18" s="19"/>
      <c r="C18" s="20"/>
      <c r="D18" s="22"/>
      <c r="E18" s="53">
        <f>SUM(E8:E17)</f>
        <v>305971.63999999996</v>
      </c>
    </row>
    <row r="19" spans="1:5" x14ac:dyDescent="0.25">
      <c r="A19" s="49" t="s">
        <v>8</v>
      </c>
      <c r="B19" s="50"/>
      <c r="C19" s="50"/>
      <c r="D19" s="51"/>
      <c r="E19" s="54">
        <f>E18*30%</f>
        <v>91791.491999999984</v>
      </c>
    </row>
    <row r="20" spans="1:5" x14ac:dyDescent="0.25">
      <c r="A20" s="16"/>
      <c r="B20" s="3"/>
      <c r="C20" s="18"/>
      <c r="D20" s="17"/>
      <c r="E20" s="17"/>
    </row>
    <row r="21" spans="1:5" x14ac:dyDescent="0.25">
      <c r="A21" s="2"/>
      <c r="B21" s="2"/>
      <c r="C21" s="71"/>
      <c r="D21" s="71" t="s">
        <v>9</v>
      </c>
      <c r="E21" s="72">
        <f>E18+E19</f>
        <v>397763.13199999993</v>
      </c>
    </row>
    <row r="22" spans="1:5" x14ac:dyDescent="0.25">
      <c r="A22" s="2"/>
      <c r="B22" s="2"/>
      <c r="C22" s="2"/>
      <c r="D22" s="2"/>
      <c r="E22" s="2"/>
    </row>
    <row r="23" spans="1:5" x14ac:dyDescent="0.25">
      <c r="A23" s="5" t="s">
        <v>10</v>
      </c>
      <c r="B23" s="2"/>
      <c r="C23" s="2"/>
      <c r="D23" s="2"/>
    </row>
    <row r="24" spans="1:5" x14ac:dyDescent="0.25">
      <c r="A24" s="38" t="s">
        <v>11</v>
      </c>
      <c r="B24" s="38" t="s">
        <v>12</v>
      </c>
      <c r="C24" s="38" t="s">
        <v>13</v>
      </c>
      <c r="D24" s="7"/>
    </row>
    <row r="25" spans="1:5" x14ac:dyDescent="0.25">
      <c r="A25" s="63"/>
      <c r="B25" s="63"/>
      <c r="C25" s="63"/>
      <c r="D25" s="1"/>
    </row>
    <row r="26" spans="1:5" x14ac:dyDescent="0.25">
      <c r="A26" s="64" t="s">
        <v>14</v>
      </c>
      <c r="B26" s="65">
        <v>0.85</v>
      </c>
      <c r="C26" s="67">
        <f>E21*B26</f>
        <v>338098.6621999999</v>
      </c>
      <c r="D26" s="8"/>
      <c r="E26" s="2"/>
    </row>
    <row r="27" spans="1:5" x14ac:dyDescent="0.25">
      <c r="A27" s="2"/>
      <c r="B27" s="7"/>
      <c r="C27" s="2"/>
      <c r="D27" s="2"/>
      <c r="E27" s="2"/>
    </row>
    <row r="28" spans="1:5" x14ac:dyDescent="0.25">
      <c r="A28" s="9"/>
      <c r="B28" s="2"/>
      <c r="C28" s="73"/>
      <c r="D28" s="74" t="s">
        <v>15</v>
      </c>
      <c r="E28" s="75">
        <f>E21+C26</f>
        <v>735861.79419999989</v>
      </c>
    </row>
    <row r="29" spans="1:5" x14ac:dyDescent="0.25">
      <c r="A29" s="27" t="s">
        <v>16</v>
      </c>
      <c r="B29" s="2"/>
      <c r="C29" s="2"/>
      <c r="D29" s="2"/>
      <c r="E29" s="2"/>
    </row>
    <row r="30" spans="1:5" ht="25.5" x14ac:dyDescent="0.25">
      <c r="A30" s="29" t="s">
        <v>17</v>
      </c>
      <c r="B30" s="40" t="s">
        <v>18</v>
      </c>
      <c r="C30" s="40" t="s">
        <v>19</v>
      </c>
      <c r="D30" s="66" t="s">
        <v>20</v>
      </c>
      <c r="E30" s="2"/>
    </row>
    <row r="31" spans="1:5" x14ac:dyDescent="0.25">
      <c r="A31" s="35" t="s">
        <v>88</v>
      </c>
      <c r="B31" s="36">
        <v>3</v>
      </c>
      <c r="C31" s="37">
        <v>1000</v>
      </c>
      <c r="D31" s="56">
        <f>C31*B31</f>
        <v>3000</v>
      </c>
      <c r="E31" s="2"/>
    </row>
    <row r="32" spans="1:5" x14ac:dyDescent="0.25">
      <c r="A32" s="35" t="s">
        <v>89</v>
      </c>
      <c r="B32" s="36">
        <f>23-7</f>
        <v>16</v>
      </c>
      <c r="C32" s="37">
        <v>600</v>
      </c>
      <c r="D32" s="56">
        <f>C32*B32</f>
        <v>9600</v>
      </c>
      <c r="E32" s="2"/>
    </row>
    <row r="33" spans="1:5" x14ac:dyDescent="0.25">
      <c r="A33" s="35" t="s">
        <v>90</v>
      </c>
      <c r="B33" s="36">
        <v>3</v>
      </c>
      <c r="C33" s="37">
        <v>110</v>
      </c>
      <c r="D33" s="56">
        <f t="shared" ref="D33:D35" si="3">C33*B33</f>
        <v>330</v>
      </c>
      <c r="E33" s="2"/>
    </row>
    <row r="34" spans="1:5" x14ac:dyDescent="0.25">
      <c r="A34" s="35" t="s">
        <v>91</v>
      </c>
      <c r="B34" s="36">
        <v>3</v>
      </c>
      <c r="C34" s="37">
        <v>110</v>
      </c>
      <c r="D34" s="56">
        <f t="shared" si="3"/>
        <v>330</v>
      </c>
      <c r="E34" s="2"/>
    </row>
    <row r="35" spans="1:5" x14ac:dyDescent="0.25">
      <c r="A35" s="35" t="s">
        <v>92</v>
      </c>
      <c r="B35" s="36">
        <v>6</v>
      </c>
      <c r="C35" s="37">
        <v>300</v>
      </c>
      <c r="D35" s="56">
        <f t="shared" si="3"/>
        <v>1800</v>
      </c>
      <c r="E35" s="2"/>
    </row>
    <row r="36" spans="1:5" x14ac:dyDescent="0.25">
      <c r="A36" s="35" t="s">
        <v>128</v>
      </c>
      <c r="B36" s="134" t="s">
        <v>85</v>
      </c>
      <c r="C36" s="150">
        <v>7800</v>
      </c>
      <c r="D36" s="151">
        <f>C36</f>
        <v>7800</v>
      </c>
      <c r="E36" s="161"/>
    </row>
    <row r="37" spans="1:5" x14ac:dyDescent="0.25">
      <c r="A37" s="35" t="s">
        <v>129</v>
      </c>
      <c r="B37" s="134">
        <v>10</v>
      </c>
      <c r="C37" s="150">
        <v>1200</v>
      </c>
      <c r="D37" s="151">
        <f t="shared" ref="D37:D38" si="4">C37*B37</f>
        <v>12000</v>
      </c>
      <c r="E37" s="161"/>
    </row>
    <row r="38" spans="1:5" x14ac:dyDescent="0.25">
      <c r="A38" s="35" t="s">
        <v>130</v>
      </c>
      <c r="B38" s="134">
        <v>50</v>
      </c>
      <c r="C38" s="150">
        <v>180</v>
      </c>
      <c r="D38" s="151">
        <f t="shared" si="4"/>
        <v>9000</v>
      </c>
      <c r="E38" s="161"/>
    </row>
    <row r="39" spans="1:5" x14ac:dyDescent="0.25">
      <c r="A39" s="35" t="s">
        <v>101</v>
      </c>
      <c r="B39" s="134" t="s">
        <v>104</v>
      </c>
      <c r="C39" s="150">
        <v>15000</v>
      </c>
      <c r="D39" s="151">
        <f>C39</f>
        <v>15000</v>
      </c>
      <c r="E39" s="2"/>
    </row>
    <row r="40" spans="1:5" x14ac:dyDescent="0.25">
      <c r="A40" s="35" t="s">
        <v>103</v>
      </c>
      <c r="B40" s="134" t="s">
        <v>104</v>
      </c>
      <c r="C40" s="150">
        <f>3700+6200+(70*2*14+70*10*6)+500+1300</f>
        <v>17860</v>
      </c>
      <c r="D40" s="151">
        <f>C40</f>
        <v>17860</v>
      </c>
      <c r="E40" s="2"/>
    </row>
    <row r="41" spans="1:5" x14ac:dyDescent="0.25">
      <c r="A41" s="35" t="s">
        <v>105</v>
      </c>
      <c r="B41" s="134">
        <v>2</v>
      </c>
      <c r="C41" s="150">
        <v>800</v>
      </c>
      <c r="D41" s="151">
        <f t="shared" ref="D41:D44" si="5">C41*B41</f>
        <v>1600</v>
      </c>
      <c r="E41" s="2"/>
    </row>
    <row r="42" spans="1:5" x14ac:dyDescent="0.25">
      <c r="A42" s="35" t="s">
        <v>106</v>
      </c>
      <c r="B42" s="134">
        <v>2</v>
      </c>
      <c r="C42" s="150">
        <v>480</v>
      </c>
      <c r="D42" s="151">
        <f t="shared" si="5"/>
        <v>960</v>
      </c>
      <c r="E42" s="2"/>
    </row>
    <row r="43" spans="1:5" x14ac:dyDescent="0.25">
      <c r="A43" s="35" t="s">
        <v>107</v>
      </c>
      <c r="B43" s="134">
        <v>4</v>
      </c>
      <c r="C43" s="150">
        <v>900</v>
      </c>
      <c r="D43" s="151">
        <f t="shared" si="5"/>
        <v>3600</v>
      </c>
      <c r="E43" s="2"/>
    </row>
    <row r="44" spans="1:5" x14ac:dyDescent="0.25">
      <c r="A44" s="35" t="s">
        <v>108</v>
      </c>
      <c r="B44" s="134">
        <v>1</v>
      </c>
      <c r="C44" s="150">
        <v>900</v>
      </c>
      <c r="D44" s="151">
        <f t="shared" si="5"/>
        <v>900</v>
      </c>
    </row>
    <row r="45" spans="1:5" x14ac:dyDescent="0.25">
      <c r="A45" s="4"/>
      <c r="B45" s="2"/>
      <c r="C45" s="43" t="s">
        <v>21</v>
      </c>
      <c r="D45" s="55">
        <f>SUM(D31:D44)</f>
        <v>83780</v>
      </c>
    </row>
    <row r="46" spans="1:5" x14ac:dyDescent="0.25">
      <c r="A46" s="27" t="s">
        <v>22</v>
      </c>
      <c r="B46" s="2"/>
      <c r="C46" s="2"/>
      <c r="D46" s="2"/>
    </row>
    <row r="47" spans="1:5" ht="25.5" x14ac:dyDescent="0.25">
      <c r="A47" s="38" t="s">
        <v>17</v>
      </c>
      <c r="B47" s="39" t="s">
        <v>18</v>
      </c>
      <c r="C47" s="34" t="s">
        <v>19</v>
      </c>
      <c r="D47" s="66" t="s">
        <v>20</v>
      </c>
    </row>
    <row r="48" spans="1:5" x14ac:dyDescent="0.25">
      <c r="A48" s="35" t="s">
        <v>23</v>
      </c>
      <c r="B48" s="36" t="s">
        <v>85</v>
      </c>
      <c r="C48" s="37">
        <v>6500</v>
      </c>
      <c r="D48" s="56">
        <v>4800</v>
      </c>
      <c r="E48" s="2"/>
    </row>
    <row r="49" spans="1:7" x14ac:dyDescent="0.25">
      <c r="A49" s="35" t="s">
        <v>24</v>
      </c>
      <c r="B49" s="36" t="s">
        <v>85</v>
      </c>
      <c r="C49" s="150">
        <v>7800</v>
      </c>
      <c r="D49" s="56">
        <f>C49</f>
        <v>7800</v>
      </c>
      <c r="E49" s="2"/>
    </row>
    <row r="50" spans="1:7" x14ac:dyDescent="0.25">
      <c r="A50" s="35" t="s">
        <v>93</v>
      </c>
      <c r="B50" s="36" t="s">
        <v>85</v>
      </c>
      <c r="C50" s="37">
        <v>10500</v>
      </c>
      <c r="D50" s="56">
        <f>C50</f>
        <v>10500</v>
      </c>
      <c r="E50" s="2"/>
    </row>
    <row r="51" spans="1:7" x14ac:dyDescent="0.25">
      <c r="A51" s="35"/>
      <c r="B51" s="36"/>
      <c r="C51" s="37"/>
      <c r="D51" s="56">
        <v>0</v>
      </c>
      <c r="E51" s="2"/>
    </row>
    <row r="52" spans="1:7" x14ac:dyDescent="0.25">
      <c r="A52" s="4"/>
      <c r="B52" s="2"/>
      <c r="C52" s="43" t="s">
        <v>25</v>
      </c>
      <c r="D52" s="55">
        <f>SUM(D48:D51)</f>
        <v>23100</v>
      </c>
    </row>
    <row r="53" spans="1:7" x14ac:dyDescent="0.25">
      <c r="A53" s="5" t="s">
        <v>26</v>
      </c>
      <c r="B53" s="2"/>
      <c r="C53" s="2"/>
      <c r="D53" s="2"/>
    </row>
    <row r="54" spans="1:7" ht="25.5" x14ac:dyDescent="0.25">
      <c r="A54" s="29" t="s">
        <v>17</v>
      </c>
      <c r="B54" s="29" t="s">
        <v>27</v>
      </c>
      <c r="C54" s="29" t="s">
        <v>28</v>
      </c>
      <c r="D54" s="66" t="s">
        <v>20</v>
      </c>
    </row>
    <row r="55" spans="1:7" x14ac:dyDescent="0.25">
      <c r="A55" s="35" t="s">
        <v>29</v>
      </c>
      <c r="B55" s="36">
        <v>75</v>
      </c>
      <c r="C55" s="37">
        <v>450</v>
      </c>
      <c r="D55" s="56">
        <f>C55*B55</f>
        <v>33750</v>
      </c>
      <c r="E55" s="2"/>
    </row>
    <row r="56" spans="1:7" x14ac:dyDescent="0.25">
      <c r="A56" s="35" t="s">
        <v>83</v>
      </c>
      <c r="B56" s="36">
        <v>75</v>
      </c>
      <c r="C56" s="37">
        <v>200</v>
      </c>
      <c r="D56" s="56">
        <f>C56*B56</f>
        <v>15000</v>
      </c>
      <c r="E56" s="2"/>
    </row>
    <row r="57" spans="1:7" x14ac:dyDescent="0.25">
      <c r="A57" s="35" t="s">
        <v>84</v>
      </c>
      <c r="B57" s="36">
        <v>75</v>
      </c>
      <c r="C57" s="37">
        <v>48.12</v>
      </c>
      <c r="D57" s="56">
        <f>C57*B57</f>
        <v>3609</v>
      </c>
      <c r="E57" s="2"/>
    </row>
    <row r="58" spans="1:7" x14ac:dyDescent="0.25">
      <c r="A58" s="35" t="s">
        <v>99</v>
      </c>
      <c r="B58" s="36" t="s">
        <v>85</v>
      </c>
      <c r="C58" s="37">
        <f>75*2*100</f>
        <v>15000</v>
      </c>
      <c r="D58" s="56">
        <f>C58</f>
        <v>15000</v>
      </c>
      <c r="E58" s="2"/>
    </row>
    <row r="59" spans="1:7" x14ac:dyDescent="0.25">
      <c r="A59" s="149" t="s">
        <v>100</v>
      </c>
      <c r="B59" s="134" t="s">
        <v>85</v>
      </c>
      <c r="C59" s="150">
        <f>(0.6*75*470)+(0.4*75*235)</f>
        <v>28200</v>
      </c>
      <c r="D59" s="151">
        <f>C59</f>
        <v>28200</v>
      </c>
      <c r="E59" s="2"/>
    </row>
    <row r="60" spans="1:7" x14ac:dyDescent="0.25">
      <c r="A60" s="149" t="s">
        <v>86</v>
      </c>
      <c r="B60" s="134">
        <v>75</v>
      </c>
      <c r="C60" s="150">
        <v>485.23</v>
      </c>
      <c r="D60" s="151">
        <f>C60*B60</f>
        <v>36392.25</v>
      </c>
      <c r="E60" s="2"/>
    </row>
    <row r="61" spans="1:7" x14ac:dyDescent="0.25">
      <c r="A61" s="149" t="s">
        <v>87</v>
      </c>
      <c r="B61" s="134" t="s">
        <v>85</v>
      </c>
      <c r="C61" s="150">
        <f>75*2*20*4</f>
        <v>12000</v>
      </c>
      <c r="D61" s="151">
        <f t="shared" ref="D61" si="6">C61</f>
        <v>12000</v>
      </c>
      <c r="E61" s="2"/>
    </row>
    <row r="62" spans="1:7" x14ac:dyDescent="0.25">
      <c r="A62" s="149" t="s">
        <v>102</v>
      </c>
      <c r="B62" s="134" t="s">
        <v>85</v>
      </c>
      <c r="C62" s="150">
        <v>54309.4</v>
      </c>
      <c r="D62" s="151">
        <f>C62</f>
        <v>54309.4</v>
      </c>
      <c r="E62" s="2"/>
    </row>
    <row r="63" spans="1:7" x14ac:dyDescent="0.25">
      <c r="A63" s="149" t="s">
        <v>109</v>
      </c>
      <c r="B63" s="134" t="s">
        <v>85</v>
      </c>
      <c r="C63" s="150">
        <v>116298.36</v>
      </c>
      <c r="D63" s="151">
        <f>C63</f>
        <v>116298.36</v>
      </c>
      <c r="E63" s="2"/>
    </row>
    <row r="64" spans="1:7" x14ac:dyDescent="0.25">
      <c r="A64" s="1"/>
      <c r="B64" s="46" t="s">
        <v>30</v>
      </c>
      <c r="C64" s="47"/>
      <c r="D64" s="55">
        <f>SUM(D55:D63)</f>
        <v>314559.01</v>
      </c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77" t="s">
        <v>31</v>
      </c>
      <c r="C66" s="78"/>
      <c r="D66" s="79"/>
      <c r="E66" s="80">
        <f>E28+D45+D52+D64</f>
        <v>1157300.8041999999</v>
      </c>
      <c r="F66" s="1"/>
      <c r="G66" s="1"/>
    </row>
    <row r="67" spans="1:7" x14ac:dyDescent="0.25">
      <c r="A67" s="44" t="s">
        <v>32</v>
      </c>
      <c r="B67" s="45"/>
      <c r="C67" s="45"/>
      <c r="D67" s="45"/>
      <c r="E67" s="45"/>
      <c r="F67" s="6"/>
      <c r="G67" s="6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ht="38.25" x14ac:dyDescent="0.25">
      <c r="A69" s="40" t="s">
        <v>17</v>
      </c>
      <c r="B69" s="40" t="s">
        <v>33</v>
      </c>
      <c r="C69" s="40" t="s">
        <v>34</v>
      </c>
      <c r="D69" s="66" t="s">
        <v>20</v>
      </c>
      <c r="E69" s="2"/>
      <c r="F69" s="2"/>
      <c r="G69" s="2"/>
    </row>
    <row r="70" spans="1:7" x14ac:dyDescent="0.25">
      <c r="A70" s="152" t="s">
        <v>94</v>
      </c>
      <c r="B70" s="135">
        <v>0.08</v>
      </c>
      <c r="C70" s="153">
        <f>B70*E66</f>
        <v>92584.064335999996</v>
      </c>
      <c r="D70" s="153">
        <f>C70</f>
        <v>92584.064335999996</v>
      </c>
      <c r="E70" s="2"/>
      <c r="F70" s="2"/>
      <c r="G70" s="2"/>
    </row>
    <row r="71" spans="1:7" x14ac:dyDescent="0.25">
      <c r="A71" s="152" t="s">
        <v>95</v>
      </c>
      <c r="B71" s="136">
        <v>0.01</v>
      </c>
      <c r="C71" s="154">
        <f>B71*E66</f>
        <v>11573.008041999999</v>
      </c>
      <c r="D71" s="154">
        <f>C71</f>
        <v>11573.008041999999</v>
      </c>
      <c r="E71" s="2"/>
      <c r="F71" s="2"/>
      <c r="G71" s="2"/>
    </row>
    <row r="72" spans="1:7" x14ac:dyDescent="0.25">
      <c r="A72" s="155" t="s">
        <v>96</v>
      </c>
      <c r="B72" s="137">
        <v>0.08</v>
      </c>
      <c r="C72" s="156">
        <f>B72*E66</f>
        <v>92584.064335999996</v>
      </c>
      <c r="D72" s="154">
        <f>C72</f>
        <v>92584.064335999996</v>
      </c>
      <c r="E72" s="2"/>
      <c r="F72" s="2"/>
      <c r="G72" s="2"/>
    </row>
    <row r="73" spans="1:7" x14ac:dyDescent="0.25">
      <c r="A73" s="69"/>
      <c r="B73" s="138"/>
      <c r="C73" s="58">
        <v>0</v>
      </c>
      <c r="D73" s="58">
        <v>0</v>
      </c>
      <c r="E73" s="2"/>
      <c r="F73" s="2"/>
      <c r="G73" s="2"/>
    </row>
    <row r="74" spans="1:7" x14ac:dyDescent="0.25">
      <c r="A74" s="14"/>
      <c r="B74" s="14"/>
      <c r="C74" s="48" t="s">
        <v>35</v>
      </c>
      <c r="D74" s="55">
        <f>SUM(D70:D73)</f>
        <v>196741.13671399999</v>
      </c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44" t="s">
        <v>36</v>
      </c>
      <c r="B76" s="45"/>
      <c r="C76" s="45"/>
      <c r="D76" s="45"/>
      <c r="E76" s="45"/>
      <c r="F76" s="6"/>
      <c r="G76" s="6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ht="25.5" x14ac:dyDescent="0.25">
      <c r="A78" s="40" t="s">
        <v>17</v>
      </c>
      <c r="B78" s="40" t="s">
        <v>37</v>
      </c>
      <c r="C78" s="40" t="s">
        <v>34</v>
      </c>
      <c r="D78" s="66" t="s">
        <v>20</v>
      </c>
      <c r="E78" s="2"/>
      <c r="F78" s="2"/>
      <c r="G78" s="2"/>
    </row>
    <row r="79" spans="1:7" x14ac:dyDescent="0.25">
      <c r="A79" s="157" t="s">
        <v>97</v>
      </c>
      <c r="B79" s="135">
        <v>7.6799999999999993E-2</v>
      </c>
      <c r="C79" s="153">
        <f>B79*E66</f>
        <v>88880.701762559984</v>
      </c>
      <c r="D79" s="153">
        <f>C79</f>
        <v>88880.701762559984</v>
      </c>
      <c r="E79" s="2"/>
      <c r="F79" s="2"/>
      <c r="G79" s="2"/>
    </row>
    <row r="80" spans="1:7" x14ac:dyDescent="0.25">
      <c r="A80" s="10"/>
      <c r="B80" s="136"/>
      <c r="C80" s="57">
        <v>0</v>
      </c>
      <c r="D80" s="57">
        <v>0</v>
      </c>
      <c r="E80" s="2"/>
      <c r="F80" s="2"/>
      <c r="G80" s="2"/>
    </row>
    <row r="81" spans="1:7" x14ac:dyDescent="0.25">
      <c r="A81" s="70"/>
      <c r="B81" s="139"/>
      <c r="C81" s="59">
        <v>0</v>
      </c>
      <c r="D81" s="59">
        <v>0</v>
      </c>
      <c r="E81" s="2"/>
      <c r="F81" s="2"/>
      <c r="G81" s="2"/>
    </row>
    <row r="82" spans="1:7" x14ac:dyDescent="0.25">
      <c r="A82" s="14"/>
      <c r="B82" s="46" t="s">
        <v>38</v>
      </c>
      <c r="C82" s="47"/>
      <c r="D82" s="55">
        <f>SUM(D79:D81)</f>
        <v>88880.701762559984</v>
      </c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44" t="s">
        <v>39</v>
      </c>
      <c r="B84" s="45"/>
      <c r="C84" s="45"/>
      <c r="D84" s="45"/>
      <c r="E84" s="45"/>
      <c r="F84" s="6"/>
      <c r="G84" s="6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11" t="s">
        <v>40</v>
      </c>
      <c r="B86" s="12"/>
      <c r="C86" s="12"/>
      <c r="D86" s="13"/>
      <c r="E86" s="60">
        <f>E66+D74+D82</f>
        <v>1442922.64267656</v>
      </c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44" t="s">
        <v>41</v>
      </c>
      <c r="B88" s="45"/>
      <c r="C88" s="45"/>
      <c r="D88" s="45"/>
      <c r="E88" s="68"/>
      <c r="F88" s="6"/>
      <c r="G88" s="6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40" t="s">
        <v>17</v>
      </c>
      <c r="B90" s="40" t="s">
        <v>37</v>
      </c>
      <c r="C90" s="2"/>
      <c r="D90" s="2"/>
      <c r="E90" s="2"/>
      <c r="F90" s="2"/>
      <c r="G90" s="2"/>
    </row>
    <row r="91" spans="1:7" x14ac:dyDescent="0.25">
      <c r="A91" s="158" t="s">
        <v>42</v>
      </c>
      <c r="B91" s="135">
        <v>0.05</v>
      </c>
      <c r="C91" s="2"/>
      <c r="D91" s="2"/>
      <c r="E91" s="2"/>
      <c r="F91" s="2"/>
      <c r="G91" s="2"/>
    </row>
    <row r="92" spans="1:7" x14ac:dyDescent="0.25">
      <c r="A92" s="159" t="s">
        <v>43</v>
      </c>
      <c r="B92" s="136">
        <v>6.4999999999999997E-3</v>
      </c>
      <c r="C92" s="2"/>
      <c r="D92" s="2"/>
      <c r="E92" s="2"/>
      <c r="F92" s="2"/>
      <c r="G92" s="2"/>
    </row>
    <row r="93" spans="1:7" x14ac:dyDescent="0.25">
      <c r="A93" s="160" t="s">
        <v>44</v>
      </c>
      <c r="B93" s="139">
        <v>0.03</v>
      </c>
      <c r="C93" s="2"/>
      <c r="D93" s="2"/>
      <c r="E93" s="2"/>
      <c r="F93" s="2"/>
      <c r="G93" s="2"/>
    </row>
    <row r="94" spans="1:7" x14ac:dyDescent="0.25">
      <c r="A94" s="161"/>
      <c r="B94" s="162"/>
      <c r="C94" s="2"/>
      <c r="D94" s="2"/>
      <c r="E94" s="2"/>
      <c r="F94" s="2"/>
      <c r="G94" s="2"/>
    </row>
    <row r="95" spans="1:7" ht="27.75" customHeight="1" x14ac:dyDescent="0.25">
      <c r="A95" s="15" t="s">
        <v>45</v>
      </c>
      <c r="B95" s="61">
        <f>SUM(B91:B93)</f>
        <v>8.6499999999999994E-2</v>
      </c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22" x14ac:dyDescent="0.25">
      <c r="A97" s="44" t="s">
        <v>46</v>
      </c>
      <c r="B97" s="45"/>
      <c r="C97" s="45"/>
      <c r="D97" s="45"/>
      <c r="E97" s="163">
        <f>E86*1.0865</f>
        <v>1567735.4512680825</v>
      </c>
      <c r="F97" s="6"/>
      <c r="G97" s="6"/>
    </row>
    <row r="98" spans="1:22" x14ac:dyDescent="0.25">
      <c r="A98" s="3"/>
      <c r="B98" s="2"/>
      <c r="C98" s="2"/>
      <c r="D98" s="2"/>
      <c r="E98" s="161"/>
      <c r="F98" s="2"/>
      <c r="G98" s="2"/>
    </row>
    <row r="99" spans="1:22" x14ac:dyDescent="0.25">
      <c r="A99" s="173" t="s">
        <v>124</v>
      </c>
      <c r="B99" s="45"/>
      <c r="C99" s="45"/>
      <c r="D99" s="45"/>
      <c r="E99" s="45"/>
    </row>
    <row r="100" spans="1:22" x14ac:dyDescent="0.25">
      <c r="A100" s="174"/>
      <c r="B100" s="175"/>
      <c r="C100" s="175"/>
      <c r="D100" s="175"/>
      <c r="E100" s="175"/>
      <c r="F100" s="176"/>
    </row>
    <row r="101" spans="1:22" ht="25.5" x14ac:dyDescent="0.25">
      <c r="A101" s="40" t="s">
        <v>17</v>
      </c>
      <c r="B101" s="40" t="s">
        <v>27</v>
      </c>
      <c r="C101" s="40" t="s">
        <v>28</v>
      </c>
      <c r="D101" s="66" t="s">
        <v>20</v>
      </c>
      <c r="E101" s="177"/>
    </row>
    <row r="102" spans="1:22" ht="15.75" x14ac:dyDescent="0.25">
      <c r="A102" s="178" t="s">
        <v>125</v>
      </c>
      <c r="B102" s="179" t="s">
        <v>85</v>
      </c>
      <c r="C102" s="150">
        <f>E21*46%</f>
        <v>182971.04071999996</v>
      </c>
      <c r="D102" s="154">
        <f>C102</f>
        <v>182971.04071999996</v>
      </c>
      <c r="E102" s="177"/>
    </row>
    <row r="103" spans="1:22" ht="15.75" x14ac:dyDescent="0.25">
      <c r="A103" s="180"/>
      <c r="B103" s="179"/>
      <c r="C103" s="150"/>
      <c r="D103" s="181"/>
      <c r="E103" s="177"/>
    </row>
    <row r="104" spans="1:22" ht="15.75" x14ac:dyDescent="0.25">
      <c r="A104" s="180"/>
      <c r="B104" s="179"/>
      <c r="C104" s="150"/>
      <c r="D104" s="181"/>
      <c r="E104" s="177"/>
    </row>
    <row r="105" spans="1:22" x14ac:dyDescent="0.25">
      <c r="B105" s="161"/>
      <c r="C105" s="161"/>
      <c r="D105" s="182">
        <f>SUM(D102:D104)</f>
        <v>182971.04071999996</v>
      </c>
      <c r="E105" s="161"/>
    </row>
    <row r="106" spans="1:22" x14ac:dyDescent="0.25">
      <c r="A106" s="76"/>
      <c r="B106" s="161"/>
      <c r="C106" s="161"/>
      <c r="D106" s="161"/>
      <c r="E106" s="161"/>
    </row>
    <row r="107" spans="1:22" x14ac:dyDescent="0.25">
      <c r="A107" s="173" t="s">
        <v>126</v>
      </c>
      <c r="B107" s="45"/>
      <c r="C107" s="45"/>
      <c r="D107" s="45"/>
      <c r="E107" s="45"/>
    </row>
    <row r="108" spans="1:22" x14ac:dyDescent="0.25">
      <c r="A108" s="161"/>
      <c r="B108" s="161"/>
      <c r="C108" s="161"/>
      <c r="D108" s="161"/>
      <c r="E108" s="161"/>
    </row>
    <row r="109" spans="1:22" x14ac:dyDescent="0.25">
      <c r="A109" s="40" t="s">
        <v>17</v>
      </c>
      <c r="B109" s="40" t="s">
        <v>37</v>
      </c>
      <c r="C109" s="161"/>
      <c r="D109" s="161"/>
      <c r="E109" s="161"/>
      <c r="U109" t="s">
        <v>132</v>
      </c>
      <c r="V109" s="164">
        <v>650000</v>
      </c>
    </row>
    <row r="110" spans="1:22" x14ac:dyDescent="0.25">
      <c r="A110" s="158" t="s">
        <v>42</v>
      </c>
      <c r="B110" s="135">
        <v>0.05</v>
      </c>
      <c r="C110" s="161"/>
      <c r="D110" s="161"/>
      <c r="E110" s="161"/>
      <c r="U110" t="s">
        <v>133</v>
      </c>
      <c r="V110" s="164">
        <v>880000</v>
      </c>
    </row>
    <row r="111" spans="1:22" x14ac:dyDescent="0.25">
      <c r="A111" s="159" t="s">
        <v>43</v>
      </c>
      <c r="B111" s="136">
        <v>6.4999999999999997E-3</v>
      </c>
      <c r="C111" s="161"/>
      <c r="D111" s="161"/>
      <c r="E111" s="183"/>
      <c r="U111" t="s">
        <v>134</v>
      </c>
      <c r="V111" s="164">
        <v>250000</v>
      </c>
    </row>
    <row r="112" spans="1:22" x14ac:dyDescent="0.25">
      <c r="A112" s="159" t="s">
        <v>44</v>
      </c>
      <c r="B112" s="136">
        <v>0.03</v>
      </c>
      <c r="C112" s="161"/>
      <c r="D112" s="161"/>
      <c r="E112" s="161"/>
      <c r="V112" s="193">
        <f>V109+V110+V111</f>
        <v>1780000</v>
      </c>
    </row>
    <row r="113" spans="1:7" x14ac:dyDescent="0.25">
      <c r="A113" s="184" t="s">
        <v>97</v>
      </c>
      <c r="B113" s="138">
        <v>7.6799999999999993E-2</v>
      </c>
      <c r="C113" s="161"/>
      <c r="D113" s="161"/>
      <c r="E113" s="161"/>
    </row>
    <row r="114" spans="1:7" x14ac:dyDescent="0.25">
      <c r="A114" s="161"/>
      <c r="B114" s="162"/>
      <c r="C114" s="161"/>
      <c r="D114" s="161"/>
      <c r="E114" s="161"/>
    </row>
    <row r="115" spans="1:7" x14ac:dyDescent="0.25">
      <c r="A115" s="15" t="s">
        <v>45</v>
      </c>
      <c r="B115" s="61">
        <f>SUM(B110:B113)</f>
        <v>0.1633</v>
      </c>
      <c r="C115" s="161"/>
      <c r="D115" s="161"/>
      <c r="E115" s="185"/>
    </row>
    <row r="116" spans="1:7" x14ac:dyDescent="0.25">
      <c r="A116" s="161"/>
      <c r="B116" s="161"/>
      <c r="C116" s="161"/>
      <c r="D116" s="161"/>
      <c r="E116" s="161"/>
    </row>
    <row r="117" spans="1:7" x14ac:dyDescent="0.25">
      <c r="A117" s="186" t="s">
        <v>127</v>
      </c>
      <c r="B117" s="187"/>
      <c r="C117" s="187"/>
      <c r="D117" s="188"/>
      <c r="E117" s="163">
        <f>D105*1.1633</f>
        <v>212850.21166957595</v>
      </c>
    </row>
    <row r="118" spans="1:7" x14ac:dyDescent="0.25">
      <c r="A118" s="189"/>
      <c r="B118" s="161"/>
      <c r="C118" s="161"/>
      <c r="D118" s="161"/>
      <c r="E118" s="161"/>
    </row>
    <row r="119" spans="1:7" ht="15.75" x14ac:dyDescent="0.25">
      <c r="A119" s="41" t="s">
        <v>64</v>
      </c>
      <c r="B119" s="190"/>
      <c r="C119" s="190"/>
      <c r="D119" s="191"/>
      <c r="E119" s="62">
        <f>E97+E117</f>
        <v>1780585.6629376584</v>
      </c>
    </row>
    <row r="120" spans="1:7" x14ac:dyDescent="0.25">
      <c r="A120" s="3"/>
      <c r="B120" s="2"/>
      <c r="C120" s="2"/>
      <c r="D120" s="2"/>
      <c r="E120" s="161"/>
      <c r="F120" s="2"/>
      <c r="G120" s="2"/>
    </row>
    <row r="121" spans="1:7" x14ac:dyDescent="0.25">
      <c r="A121" s="76" t="s">
        <v>47</v>
      </c>
      <c r="B121" s="2"/>
      <c r="C121" s="2"/>
      <c r="D121" s="2"/>
      <c r="E121" s="2"/>
      <c r="F121" s="2"/>
      <c r="G121" s="2"/>
    </row>
    <row r="122" spans="1:7" x14ac:dyDescent="0.25">
      <c r="A122" s="23" t="s">
        <v>48</v>
      </c>
      <c r="B122" s="1"/>
      <c r="C122" s="1"/>
      <c r="D122" s="1"/>
      <c r="E122" s="1"/>
      <c r="F122" s="1"/>
      <c r="G122" s="1"/>
    </row>
    <row r="123" spans="1:7" x14ac:dyDescent="0.25">
      <c r="A123" s="24" t="s">
        <v>49</v>
      </c>
      <c r="B123" s="2"/>
      <c r="C123" s="2"/>
      <c r="D123" s="2"/>
      <c r="E123" s="2"/>
      <c r="F123" s="2"/>
      <c r="G123" s="2"/>
    </row>
    <row r="124" spans="1:7" x14ac:dyDescent="0.25">
      <c r="A124" s="24" t="s">
        <v>50</v>
      </c>
      <c r="B124" s="2"/>
      <c r="C124" s="2"/>
      <c r="D124" s="2"/>
      <c r="E124" s="2"/>
      <c r="F124" s="2"/>
      <c r="G124" s="2"/>
    </row>
    <row r="125" spans="1:7" x14ac:dyDescent="0.25">
      <c r="A125" s="24" t="s">
        <v>51</v>
      </c>
    </row>
    <row r="126" spans="1:7" x14ac:dyDescent="0.25">
      <c r="A126" s="24" t="s">
        <v>52</v>
      </c>
    </row>
    <row r="127" spans="1:7" x14ac:dyDescent="0.25">
      <c r="A127" s="24" t="s">
        <v>53</v>
      </c>
    </row>
    <row r="128" spans="1:7" x14ac:dyDescent="0.25">
      <c r="A128" s="24" t="s">
        <v>54</v>
      </c>
    </row>
    <row r="129" spans="1:1" x14ac:dyDescent="0.25">
      <c r="A129" s="23" t="s">
        <v>55</v>
      </c>
    </row>
    <row r="130" spans="1:1" x14ac:dyDescent="0.25">
      <c r="A130" s="24" t="s">
        <v>56</v>
      </c>
    </row>
    <row r="131" spans="1:1" x14ac:dyDescent="0.25">
      <c r="A131" s="24" t="s">
        <v>57</v>
      </c>
    </row>
    <row r="132" spans="1:1" x14ac:dyDescent="0.25">
      <c r="A132" s="26">
        <v>2</v>
      </c>
    </row>
    <row r="133" spans="1:1" x14ac:dyDescent="0.25">
      <c r="A133" s="24" t="s">
        <v>58</v>
      </c>
    </row>
    <row r="134" spans="1:1" x14ac:dyDescent="0.25">
      <c r="A134" s="26">
        <v>3</v>
      </c>
    </row>
    <row r="135" spans="1:1" x14ac:dyDescent="0.25">
      <c r="A135" s="24" t="s">
        <v>59</v>
      </c>
    </row>
    <row r="136" spans="1:1" x14ac:dyDescent="0.25">
      <c r="A136" s="26">
        <v>5</v>
      </c>
    </row>
    <row r="137" spans="1:1" x14ac:dyDescent="0.25">
      <c r="A137" s="24" t="s">
        <v>60</v>
      </c>
    </row>
    <row r="138" spans="1:1" x14ac:dyDescent="0.25">
      <c r="A138" s="24"/>
    </row>
    <row r="139" spans="1:1" x14ac:dyDescent="0.25">
      <c r="A139" s="25" t="s">
        <v>61</v>
      </c>
    </row>
    <row r="140" spans="1:1" x14ac:dyDescent="0.25">
      <c r="A140" s="2"/>
    </row>
    <row r="141" spans="1:1" x14ac:dyDescent="0.25">
      <c r="A141" s="28" t="s">
        <v>62</v>
      </c>
    </row>
  </sheetData>
  <mergeCells count="2">
    <mergeCell ref="A2:E2"/>
    <mergeCell ref="A4:C4"/>
  </mergeCells>
  <pageMargins left="0.511811024" right="0.511811024" top="0.78740157499999996" bottom="0.78740157499999996" header="0.31496062000000002" footer="0.31496062000000002"/>
  <pageSetup paperSize="9" scale="69" orientation="portrait" r:id="rId1"/>
  <rowBreaks count="2" manualBreakCount="2">
    <brk id="52" max="4" man="1"/>
    <brk id="119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workbookViewId="0">
      <selection activeCell="B14" sqref="B14:E14"/>
    </sheetView>
  </sheetViews>
  <sheetFormatPr defaultColWidth="7.85546875" defaultRowHeight="15" x14ac:dyDescent="0.2"/>
  <cols>
    <col min="1" max="1" width="26.42578125" style="81" customWidth="1"/>
    <col min="2" max="2" width="12.28515625" style="81" customWidth="1"/>
    <col min="3" max="3" width="14.85546875" style="81" customWidth="1"/>
    <col min="4" max="4" width="14.42578125" style="81" customWidth="1"/>
    <col min="5" max="7" width="15.140625" style="81" customWidth="1"/>
    <col min="8" max="251" width="7.85546875" style="81"/>
    <col min="252" max="252" width="26.42578125" style="81" customWidth="1"/>
    <col min="253" max="253" width="12.28515625" style="81" customWidth="1"/>
    <col min="254" max="254" width="14.85546875" style="81" customWidth="1"/>
    <col min="255" max="255" width="14.42578125" style="81" customWidth="1"/>
    <col min="256" max="258" width="15.140625" style="81" customWidth="1"/>
    <col min="259" max="259" width="13.7109375" style="81" customWidth="1"/>
    <col min="260" max="260" width="16.28515625" style="81" customWidth="1"/>
    <col min="261" max="264" width="7.85546875" style="81"/>
    <col min="265" max="265" width="14.7109375" style="81" bestFit="1" customWidth="1"/>
    <col min="266" max="507" width="7.85546875" style="81"/>
    <col min="508" max="508" width="26.42578125" style="81" customWidth="1"/>
    <col min="509" max="509" width="12.28515625" style="81" customWidth="1"/>
    <col min="510" max="510" width="14.85546875" style="81" customWidth="1"/>
    <col min="511" max="511" width="14.42578125" style="81" customWidth="1"/>
    <col min="512" max="514" width="15.140625" style="81" customWidth="1"/>
    <col min="515" max="515" width="13.7109375" style="81" customWidth="1"/>
    <col min="516" max="516" width="16.28515625" style="81" customWidth="1"/>
    <col min="517" max="520" width="7.85546875" style="81"/>
    <col min="521" max="521" width="14.7109375" style="81" bestFit="1" customWidth="1"/>
    <col min="522" max="763" width="7.85546875" style="81"/>
    <col min="764" max="764" width="26.42578125" style="81" customWidth="1"/>
    <col min="765" max="765" width="12.28515625" style="81" customWidth="1"/>
    <col min="766" max="766" width="14.85546875" style="81" customWidth="1"/>
    <col min="767" max="767" width="14.42578125" style="81" customWidth="1"/>
    <col min="768" max="770" width="15.140625" style="81" customWidth="1"/>
    <col min="771" max="771" width="13.7109375" style="81" customWidth="1"/>
    <col min="772" max="772" width="16.28515625" style="81" customWidth="1"/>
    <col min="773" max="776" width="7.85546875" style="81"/>
    <col min="777" max="777" width="14.7109375" style="81" bestFit="1" customWidth="1"/>
    <col min="778" max="1019" width="7.85546875" style="81"/>
    <col min="1020" max="1020" width="26.42578125" style="81" customWidth="1"/>
    <col min="1021" max="1021" width="12.28515625" style="81" customWidth="1"/>
    <col min="1022" max="1022" width="14.85546875" style="81" customWidth="1"/>
    <col min="1023" max="1023" width="14.42578125" style="81" customWidth="1"/>
    <col min="1024" max="1026" width="15.140625" style="81" customWidth="1"/>
    <col min="1027" max="1027" width="13.7109375" style="81" customWidth="1"/>
    <col min="1028" max="1028" width="16.28515625" style="81" customWidth="1"/>
    <col min="1029" max="1032" width="7.85546875" style="81"/>
    <col min="1033" max="1033" width="14.7109375" style="81" bestFit="1" customWidth="1"/>
    <col min="1034" max="1275" width="7.85546875" style="81"/>
    <col min="1276" max="1276" width="26.42578125" style="81" customWidth="1"/>
    <col min="1277" max="1277" width="12.28515625" style="81" customWidth="1"/>
    <col min="1278" max="1278" width="14.85546875" style="81" customWidth="1"/>
    <col min="1279" max="1279" width="14.42578125" style="81" customWidth="1"/>
    <col min="1280" max="1282" width="15.140625" style="81" customWidth="1"/>
    <col min="1283" max="1283" width="13.7109375" style="81" customWidth="1"/>
    <col min="1284" max="1284" width="16.28515625" style="81" customWidth="1"/>
    <col min="1285" max="1288" width="7.85546875" style="81"/>
    <col min="1289" max="1289" width="14.7109375" style="81" bestFit="1" customWidth="1"/>
    <col min="1290" max="1531" width="7.85546875" style="81"/>
    <col min="1532" max="1532" width="26.42578125" style="81" customWidth="1"/>
    <col min="1533" max="1533" width="12.28515625" style="81" customWidth="1"/>
    <col min="1534" max="1534" width="14.85546875" style="81" customWidth="1"/>
    <col min="1535" max="1535" width="14.42578125" style="81" customWidth="1"/>
    <col min="1536" max="1538" width="15.140625" style="81" customWidth="1"/>
    <col min="1539" max="1539" width="13.7109375" style="81" customWidth="1"/>
    <col min="1540" max="1540" width="16.28515625" style="81" customWidth="1"/>
    <col min="1541" max="1544" width="7.85546875" style="81"/>
    <col min="1545" max="1545" width="14.7109375" style="81" bestFit="1" customWidth="1"/>
    <col min="1546" max="1787" width="7.85546875" style="81"/>
    <col min="1788" max="1788" width="26.42578125" style="81" customWidth="1"/>
    <col min="1789" max="1789" width="12.28515625" style="81" customWidth="1"/>
    <col min="1790" max="1790" width="14.85546875" style="81" customWidth="1"/>
    <col min="1791" max="1791" width="14.42578125" style="81" customWidth="1"/>
    <col min="1792" max="1794" width="15.140625" style="81" customWidth="1"/>
    <col min="1795" max="1795" width="13.7109375" style="81" customWidth="1"/>
    <col min="1796" max="1796" width="16.28515625" style="81" customWidth="1"/>
    <col min="1797" max="1800" width="7.85546875" style="81"/>
    <col min="1801" max="1801" width="14.7109375" style="81" bestFit="1" customWidth="1"/>
    <col min="1802" max="2043" width="7.85546875" style="81"/>
    <col min="2044" max="2044" width="26.42578125" style="81" customWidth="1"/>
    <col min="2045" max="2045" width="12.28515625" style="81" customWidth="1"/>
    <col min="2046" max="2046" width="14.85546875" style="81" customWidth="1"/>
    <col min="2047" max="2047" width="14.42578125" style="81" customWidth="1"/>
    <col min="2048" max="2050" width="15.140625" style="81" customWidth="1"/>
    <col min="2051" max="2051" width="13.7109375" style="81" customWidth="1"/>
    <col min="2052" max="2052" width="16.28515625" style="81" customWidth="1"/>
    <col min="2053" max="2056" width="7.85546875" style="81"/>
    <col min="2057" max="2057" width="14.7109375" style="81" bestFit="1" customWidth="1"/>
    <col min="2058" max="2299" width="7.85546875" style="81"/>
    <col min="2300" max="2300" width="26.42578125" style="81" customWidth="1"/>
    <col min="2301" max="2301" width="12.28515625" style="81" customWidth="1"/>
    <col min="2302" max="2302" width="14.85546875" style="81" customWidth="1"/>
    <col min="2303" max="2303" width="14.42578125" style="81" customWidth="1"/>
    <col min="2304" max="2306" width="15.140625" style="81" customWidth="1"/>
    <col min="2307" max="2307" width="13.7109375" style="81" customWidth="1"/>
    <col min="2308" max="2308" width="16.28515625" style="81" customWidth="1"/>
    <col min="2309" max="2312" width="7.85546875" style="81"/>
    <col min="2313" max="2313" width="14.7109375" style="81" bestFit="1" customWidth="1"/>
    <col min="2314" max="2555" width="7.85546875" style="81"/>
    <col min="2556" max="2556" width="26.42578125" style="81" customWidth="1"/>
    <col min="2557" max="2557" width="12.28515625" style="81" customWidth="1"/>
    <col min="2558" max="2558" width="14.85546875" style="81" customWidth="1"/>
    <col min="2559" max="2559" width="14.42578125" style="81" customWidth="1"/>
    <col min="2560" max="2562" width="15.140625" style="81" customWidth="1"/>
    <col min="2563" max="2563" width="13.7109375" style="81" customWidth="1"/>
    <col min="2564" max="2564" width="16.28515625" style="81" customWidth="1"/>
    <col min="2565" max="2568" width="7.85546875" style="81"/>
    <col min="2569" max="2569" width="14.7109375" style="81" bestFit="1" customWidth="1"/>
    <col min="2570" max="2811" width="7.85546875" style="81"/>
    <col min="2812" max="2812" width="26.42578125" style="81" customWidth="1"/>
    <col min="2813" max="2813" width="12.28515625" style="81" customWidth="1"/>
    <col min="2814" max="2814" width="14.85546875" style="81" customWidth="1"/>
    <col min="2815" max="2815" width="14.42578125" style="81" customWidth="1"/>
    <col min="2816" max="2818" width="15.140625" style="81" customWidth="1"/>
    <col min="2819" max="2819" width="13.7109375" style="81" customWidth="1"/>
    <col min="2820" max="2820" width="16.28515625" style="81" customWidth="1"/>
    <col min="2821" max="2824" width="7.85546875" style="81"/>
    <col min="2825" max="2825" width="14.7109375" style="81" bestFit="1" customWidth="1"/>
    <col min="2826" max="3067" width="7.85546875" style="81"/>
    <col min="3068" max="3068" width="26.42578125" style="81" customWidth="1"/>
    <col min="3069" max="3069" width="12.28515625" style="81" customWidth="1"/>
    <col min="3070" max="3070" width="14.85546875" style="81" customWidth="1"/>
    <col min="3071" max="3071" width="14.42578125" style="81" customWidth="1"/>
    <col min="3072" max="3074" width="15.140625" style="81" customWidth="1"/>
    <col min="3075" max="3075" width="13.7109375" style="81" customWidth="1"/>
    <col min="3076" max="3076" width="16.28515625" style="81" customWidth="1"/>
    <col min="3077" max="3080" width="7.85546875" style="81"/>
    <col min="3081" max="3081" width="14.7109375" style="81" bestFit="1" customWidth="1"/>
    <col min="3082" max="3323" width="7.85546875" style="81"/>
    <col min="3324" max="3324" width="26.42578125" style="81" customWidth="1"/>
    <col min="3325" max="3325" width="12.28515625" style="81" customWidth="1"/>
    <col min="3326" max="3326" width="14.85546875" style="81" customWidth="1"/>
    <col min="3327" max="3327" width="14.42578125" style="81" customWidth="1"/>
    <col min="3328" max="3330" width="15.140625" style="81" customWidth="1"/>
    <col min="3331" max="3331" width="13.7109375" style="81" customWidth="1"/>
    <col min="3332" max="3332" width="16.28515625" style="81" customWidth="1"/>
    <col min="3333" max="3336" width="7.85546875" style="81"/>
    <col min="3337" max="3337" width="14.7109375" style="81" bestFit="1" customWidth="1"/>
    <col min="3338" max="3579" width="7.85546875" style="81"/>
    <col min="3580" max="3580" width="26.42578125" style="81" customWidth="1"/>
    <col min="3581" max="3581" width="12.28515625" style="81" customWidth="1"/>
    <col min="3582" max="3582" width="14.85546875" style="81" customWidth="1"/>
    <col min="3583" max="3583" width="14.42578125" style="81" customWidth="1"/>
    <col min="3584" max="3586" width="15.140625" style="81" customWidth="1"/>
    <col min="3587" max="3587" width="13.7109375" style="81" customWidth="1"/>
    <col min="3588" max="3588" width="16.28515625" style="81" customWidth="1"/>
    <col min="3589" max="3592" width="7.85546875" style="81"/>
    <col min="3593" max="3593" width="14.7109375" style="81" bestFit="1" customWidth="1"/>
    <col min="3594" max="3835" width="7.85546875" style="81"/>
    <col min="3836" max="3836" width="26.42578125" style="81" customWidth="1"/>
    <col min="3837" max="3837" width="12.28515625" style="81" customWidth="1"/>
    <col min="3838" max="3838" width="14.85546875" style="81" customWidth="1"/>
    <col min="3839" max="3839" width="14.42578125" style="81" customWidth="1"/>
    <col min="3840" max="3842" width="15.140625" style="81" customWidth="1"/>
    <col min="3843" max="3843" width="13.7109375" style="81" customWidth="1"/>
    <col min="3844" max="3844" width="16.28515625" style="81" customWidth="1"/>
    <col min="3845" max="3848" width="7.85546875" style="81"/>
    <col min="3849" max="3849" width="14.7109375" style="81" bestFit="1" customWidth="1"/>
    <col min="3850" max="4091" width="7.85546875" style="81"/>
    <col min="4092" max="4092" width="26.42578125" style="81" customWidth="1"/>
    <col min="4093" max="4093" width="12.28515625" style="81" customWidth="1"/>
    <col min="4094" max="4094" width="14.85546875" style="81" customWidth="1"/>
    <col min="4095" max="4095" width="14.42578125" style="81" customWidth="1"/>
    <col min="4096" max="4098" width="15.140625" style="81" customWidth="1"/>
    <col min="4099" max="4099" width="13.7109375" style="81" customWidth="1"/>
    <col min="4100" max="4100" width="16.28515625" style="81" customWidth="1"/>
    <col min="4101" max="4104" width="7.85546875" style="81"/>
    <col min="4105" max="4105" width="14.7109375" style="81" bestFit="1" customWidth="1"/>
    <col min="4106" max="4347" width="7.85546875" style="81"/>
    <col min="4348" max="4348" width="26.42578125" style="81" customWidth="1"/>
    <col min="4349" max="4349" width="12.28515625" style="81" customWidth="1"/>
    <col min="4350" max="4350" width="14.85546875" style="81" customWidth="1"/>
    <col min="4351" max="4351" width="14.42578125" style="81" customWidth="1"/>
    <col min="4352" max="4354" width="15.140625" style="81" customWidth="1"/>
    <col min="4355" max="4355" width="13.7109375" style="81" customWidth="1"/>
    <col min="4356" max="4356" width="16.28515625" style="81" customWidth="1"/>
    <col min="4357" max="4360" width="7.85546875" style="81"/>
    <col min="4361" max="4361" width="14.7109375" style="81" bestFit="1" customWidth="1"/>
    <col min="4362" max="4603" width="7.85546875" style="81"/>
    <col min="4604" max="4604" width="26.42578125" style="81" customWidth="1"/>
    <col min="4605" max="4605" width="12.28515625" style="81" customWidth="1"/>
    <col min="4606" max="4606" width="14.85546875" style="81" customWidth="1"/>
    <col min="4607" max="4607" width="14.42578125" style="81" customWidth="1"/>
    <col min="4608" max="4610" width="15.140625" style="81" customWidth="1"/>
    <col min="4611" max="4611" width="13.7109375" style="81" customWidth="1"/>
    <col min="4612" max="4612" width="16.28515625" style="81" customWidth="1"/>
    <col min="4613" max="4616" width="7.85546875" style="81"/>
    <col min="4617" max="4617" width="14.7109375" style="81" bestFit="1" customWidth="1"/>
    <col min="4618" max="4859" width="7.85546875" style="81"/>
    <col min="4860" max="4860" width="26.42578125" style="81" customWidth="1"/>
    <col min="4861" max="4861" width="12.28515625" style="81" customWidth="1"/>
    <col min="4862" max="4862" width="14.85546875" style="81" customWidth="1"/>
    <col min="4863" max="4863" width="14.42578125" style="81" customWidth="1"/>
    <col min="4864" max="4866" width="15.140625" style="81" customWidth="1"/>
    <col min="4867" max="4867" width="13.7109375" style="81" customWidth="1"/>
    <col min="4868" max="4868" width="16.28515625" style="81" customWidth="1"/>
    <col min="4869" max="4872" width="7.85546875" style="81"/>
    <col min="4873" max="4873" width="14.7109375" style="81" bestFit="1" customWidth="1"/>
    <col min="4874" max="5115" width="7.85546875" style="81"/>
    <col min="5116" max="5116" width="26.42578125" style="81" customWidth="1"/>
    <col min="5117" max="5117" width="12.28515625" style="81" customWidth="1"/>
    <col min="5118" max="5118" width="14.85546875" style="81" customWidth="1"/>
    <col min="5119" max="5119" width="14.42578125" style="81" customWidth="1"/>
    <col min="5120" max="5122" width="15.140625" style="81" customWidth="1"/>
    <col min="5123" max="5123" width="13.7109375" style="81" customWidth="1"/>
    <col min="5124" max="5124" width="16.28515625" style="81" customWidth="1"/>
    <col min="5125" max="5128" width="7.85546875" style="81"/>
    <col min="5129" max="5129" width="14.7109375" style="81" bestFit="1" customWidth="1"/>
    <col min="5130" max="5371" width="7.85546875" style="81"/>
    <col min="5372" max="5372" width="26.42578125" style="81" customWidth="1"/>
    <col min="5373" max="5373" width="12.28515625" style="81" customWidth="1"/>
    <col min="5374" max="5374" width="14.85546875" style="81" customWidth="1"/>
    <col min="5375" max="5375" width="14.42578125" style="81" customWidth="1"/>
    <col min="5376" max="5378" width="15.140625" style="81" customWidth="1"/>
    <col min="5379" max="5379" width="13.7109375" style="81" customWidth="1"/>
    <col min="5380" max="5380" width="16.28515625" style="81" customWidth="1"/>
    <col min="5381" max="5384" width="7.85546875" style="81"/>
    <col min="5385" max="5385" width="14.7109375" style="81" bestFit="1" customWidth="1"/>
    <col min="5386" max="5627" width="7.85546875" style="81"/>
    <col min="5628" max="5628" width="26.42578125" style="81" customWidth="1"/>
    <col min="5629" max="5629" width="12.28515625" style="81" customWidth="1"/>
    <col min="5630" max="5630" width="14.85546875" style="81" customWidth="1"/>
    <col min="5631" max="5631" width="14.42578125" style="81" customWidth="1"/>
    <col min="5632" max="5634" width="15.140625" style="81" customWidth="1"/>
    <col min="5635" max="5635" width="13.7109375" style="81" customWidth="1"/>
    <col min="5636" max="5636" width="16.28515625" style="81" customWidth="1"/>
    <col min="5637" max="5640" width="7.85546875" style="81"/>
    <col min="5641" max="5641" width="14.7109375" style="81" bestFit="1" customWidth="1"/>
    <col min="5642" max="5883" width="7.85546875" style="81"/>
    <col min="5884" max="5884" width="26.42578125" style="81" customWidth="1"/>
    <col min="5885" max="5885" width="12.28515625" style="81" customWidth="1"/>
    <col min="5886" max="5886" width="14.85546875" style="81" customWidth="1"/>
    <col min="5887" max="5887" width="14.42578125" style="81" customWidth="1"/>
    <col min="5888" max="5890" width="15.140625" style="81" customWidth="1"/>
    <col min="5891" max="5891" width="13.7109375" style="81" customWidth="1"/>
    <col min="5892" max="5892" width="16.28515625" style="81" customWidth="1"/>
    <col min="5893" max="5896" width="7.85546875" style="81"/>
    <col min="5897" max="5897" width="14.7109375" style="81" bestFit="1" customWidth="1"/>
    <col min="5898" max="6139" width="7.85546875" style="81"/>
    <col min="6140" max="6140" width="26.42578125" style="81" customWidth="1"/>
    <col min="6141" max="6141" width="12.28515625" style="81" customWidth="1"/>
    <col min="6142" max="6142" width="14.85546875" style="81" customWidth="1"/>
    <col min="6143" max="6143" width="14.42578125" style="81" customWidth="1"/>
    <col min="6144" max="6146" width="15.140625" style="81" customWidth="1"/>
    <col min="6147" max="6147" width="13.7109375" style="81" customWidth="1"/>
    <col min="6148" max="6148" width="16.28515625" style="81" customWidth="1"/>
    <col min="6149" max="6152" width="7.85546875" style="81"/>
    <col min="6153" max="6153" width="14.7109375" style="81" bestFit="1" customWidth="1"/>
    <col min="6154" max="6395" width="7.85546875" style="81"/>
    <col min="6396" max="6396" width="26.42578125" style="81" customWidth="1"/>
    <col min="6397" max="6397" width="12.28515625" style="81" customWidth="1"/>
    <col min="6398" max="6398" width="14.85546875" style="81" customWidth="1"/>
    <col min="6399" max="6399" width="14.42578125" style="81" customWidth="1"/>
    <col min="6400" max="6402" width="15.140625" style="81" customWidth="1"/>
    <col min="6403" max="6403" width="13.7109375" style="81" customWidth="1"/>
    <col min="6404" max="6404" width="16.28515625" style="81" customWidth="1"/>
    <col min="6405" max="6408" width="7.85546875" style="81"/>
    <col min="6409" max="6409" width="14.7109375" style="81" bestFit="1" customWidth="1"/>
    <col min="6410" max="6651" width="7.85546875" style="81"/>
    <col min="6652" max="6652" width="26.42578125" style="81" customWidth="1"/>
    <col min="6653" max="6653" width="12.28515625" style="81" customWidth="1"/>
    <col min="6654" max="6654" width="14.85546875" style="81" customWidth="1"/>
    <col min="6655" max="6655" width="14.42578125" style="81" customWidth="1"/>
    <col min="6656" max="6658" width="15.140625" style="81" customWidth="1"/>
    <col min="6659" max="6659" width="13.7109375" style="81" customWidth="1"/>
    <col min="6660" max="6660" width="16.28515625" style="81" customWidth="1"/>
    <col min="6661" max="6664" width="7.85546875" style="81"/>
    <col min="6665" max="6665" width="14.7109375" style="81" bestFit="1" customWidth="1"/>
    <col min="6666" max="6907" width="7.85546875" style="81"/>
    <col min="6908" max="6908" width="26.42578125" style="81" customWidth="1"/>
    <col min="6909" max="6909" width="12.28515625" style="81" customWidth="1"/>
    <col min="6910" max="6910" width="14.85546875" style="81" customWidth="1"/>
    <col min="6911" max="6911" width="14.42578125" style="81" customWidth="1"/>
    <col min="6912" max="6914" width="15.140625" style="81" customWidth="1"/>
    <col min="6915" max="6915" width="13.7109375" style="81" customWidth="1"/>
    <col min="6916" max="6916" width="16.28515625" style="81" customWidth="1"/>
    <col min="6917" max="6920" width="7.85546875" style="81"/>
    <col min="6921" max="6921" width="14.7109375" style="81" bestFit="1" customWidth="1"/>
    <col min="6922" max="7163" width="7.85546875" style="81"/>
    <col min="7164" max="7164" width="26.42578125" style="81" customWidth="1"/>
    <col min="7165" max="7165" width="12.28515625" style="81" customWidth="1"/>
    <col min="7166" max="7166" width="14.85546875" style="81" customWidth="1"/>
    <col min="7167" max="7167" width="14.42578125" style="81" customWidth="1"/>
    <col min="7168" max="7170" width="15.140625" style="81" customWidth="1"/>
    <col min="7171" max="7171" width="13.7109375" style="81" customWidth="1"/>
    <col min="7172" max="7172" width="16.28515625" style="81" customWidth="1"/>
    <col min="7173" max="7176" width="7.85546875" style="81"/>
    <col min="7177" max="7177" width="14.7109375" style="81" bestFit="1" customWidth="1"/>
    <col min="7178" max="7419" width="7.85546875" style="81"/>
    <col min="7420" max="7420" width="26.42578125" style="81" customWidth="1"/>
    <col min="7421" max="7421" width="12.28515625" style="81" customWidth="1"/>
    <col min="7422" max="7422" width="14.85546875" style="81" customWidth="1"/>
    <col min="7423" max="7423" width="14.42578125" style="81" customWidth="1"/>
    <col min="7424" max="7426" width="15.140625" style="81" customWidth="1"/>
    <col min="7427" max="7427" width="13.7109375" style="81" customWidth="1"/>
    <col min="7428" max="7428" width="16.28515625" style="81" customWidth="1"/>
    <col min="7429" max="7432" width="7.85546875" style="81"/>
    <col min="7433" max="7433" width="14.7109375" style="81" bestFit="1" customWidth="1"/>
    <col min="7434" max="7675" width="7.85546875" style="81"/>
    <col min="7676" max="7676" width="26.42578125" style="81" customWidth="1"/>
    <col min="7677" max="7677" width="12.28515625" style="81" customWidth="1"/>
    <col min="7678" max="7678" width="14.85546875" style="81" customWidth="1"/>
    <col min="7679" max="7679" width="14.42578125" style="81" customWidth="1"/>
    <col min="7680" max="7682" width="15.140625" style="81" customWidth="1"/>
    <col min="7683" max="7683" width="13.7109375" style="81" customWidth="1"/>
    <col min="7684" max="7684" width="16.28515625" style="81" customWidth="1"/>
    <col min="7685" max="7688" width="7.85546875" style="81"/>
    <col min="7689" max="7689" width="14.7109375" style="81" bestFit="1" customWidth="1"/>
    <col min="7690" max="7931" width="7.85546875" style="81"/>
    <col min="7932" max="7932" width="26.42578125" style="81" customWidth="1"/>
    <col min="7933" max="7933" width="12.28515625" style="81" customWidth="1"/>
    <col min="7934" max="7934" width="14.85546875" style="81" customWidth="1"/>
    <col min="7935" max="7935" width="14.42578125" style="81" customWidth="1"/>
    <col min="7936" max="7938" width="15.140625" style="81" customWidth="1"/>
    <col min="7939" max="7939" width="13.7109375" style="81" customWidth="1"/>
    <col min="7940" max="7940" width="16.28515625" style="81" customWidth="1"/>
    <col min="7941" max="7944" width="7.85546875" style="81"/>
    <col min="7945" max="7945" width="14.7109375" style="81" bestFit="1" customWidth="1"/>
    <col min="7946" max="8187" width="7.85546875" style="81"/>
    <col min="8188" max="8188" width="26.42578125" style="81" customWidth="1"/>
    <col min="8189" max="8189" width="12.28515625" style="81" customWidth="1"/>
    <col min="8190" max="8190" width="14.85546875" style="81" customWidth="1"/>
    <col min="8191" max="8191" width="14.42578125" style="81" customWidth="1"/>
    <col min="8192" max="8194" width="15.140625" style="81" customWidth="1"/>
    <col min="8195" max="8195" width="13.7109375" style="81" customWidth="1"/>
    <col min="8196" max="8196" width="16.28515625" style="81" customWidth="1"/>
    <col min="8197" max="8200" width="7.85546875" style="81"/>
    <col min="8201" max="8201" width="14.7109375" style="81" bestFit="1" customWidth="1"/>
    <col min="8202" max="8443" width="7.85546875" style="81"/>
    <col min="8444" max="8444" width="26.42578125" style="81" customWidth="1"/>
    <col min="8445" max="8445" width="12.28515625" style="81" customWidth="1"/>
    <col min="8446" max="8446" width="14.85546875" style="81" customWidth="1"/>
    <col min="8447" max="8447" width="14.42578125" style="81" customWidth="1"/>
    <col min="8448" max="8450" width="15.140625" style="81" customWidth="1"/>
    <col min="8451" max="8451" width="13.7109375" style="81" customWidth="1"/>
    <col min="8452" max="8452" width="16.28515625" style="81" customWidth="1"/>
    <col min="8453" max="8456" width="7.85546875" style="81"/>
    <col min="8457" max="8457" width="14.7109375" style="81" bestFit="1" customWidth="1"/>
    <col min="8458" max="8699" width="7.85546875" style="81"/>
    <col min="8700" max="8700" width="26.42578125" style="81" customWidth="1"/>
    <col min="8701" max="8701" width="12.28515625" style="81" customWidth="1"/>
    <col min="8702" max="8702" width="14.85546875" style="81" customWidth="1"/>
    <col min="8703" max="8703" width="14.42578125" style="81" customWidth="1"/>
    <col min="8704" max="8706" width="15.140625" style="81" customWidth="1"/>
    <col min="8707" max="8707" width="13.7109375" style="81" customWidth="1"/>
    <col min="8708" max="8708" width="16.28515625" style="81" customWidth="1"/>
    <col min="8709" max="8712" width="7.85546875" style="81"/>
    <col min="8713" max="8713" width="14.7109375" style="81" bestFit="1" customWidth="1"/>
    <col min="8714" max="8955" width="7.85546875" style="81"/>
    <col min="8956" max="8956" width="26.42578125" style="81" customWidth="1"/>
    <col min="8957" max="8957" width="12.28515625" style="81" customWidth="1"/>
    <col min="8958" max="8958" width="14.85546875" style="81" customWidth="1"/>
    <col min="8959" max="8959" width="14.42578125" style="81" customWidth="1"/>
    <col min="8960" max="8962" width="15.140625" style="81" customWidth="1"/>
    <col min="8963" max="8963" width="13.7109375" style="81" customWidth="1"/>
    <col min="8964" max="8964" width="16.28515625" style="81" customWidth="1"/>
    <col min="8965" max="8968" width="7.85546875" style="81"/>
    <col min="8969" max="8969" width="14.7109375" style="81" bestFit="1" customWidth="1"/>
    <col min="8970" max="9211" width="7.85546875" style="81"/>
    <col min="9212" max="9212" width="26.42578125" style="81" customWidth="1"/>
    <col min="9213" max="9213" width="12.28515625" style="81" customWidth="1"/>
    <col min="9214" max="9214" width="14.85546875" style="81" customWidth="1"/>
    <col min="9215" max="9215" width="14.42578125" style="81" customWidth="1"/>
    <col min="9216" max="9218" width="15.140625" style="81" customWidth="1"/>
    <col min="9219" max="9219" width="13.7109375" style="81" customWidth="1"/>
    <col min="9220" max="9220" width="16.28515625" style="81" customWidth="1"/>
    <col min="9221" max="9224" width="7.85546875" style="81"/>
    <col min="9225" max="9225" width="14.7109375" style="81" bestFit="1" customWidth="1"/>
    <col min="9226" max="9467" width="7.85546875" style="81"/>
    <col min="9468" max="9468" width="26.42578125" style="81" customWidth="1"/>
    <col min="9469" max="9469" width="12.28515625" style="81" customWidth="1"/>
    <col min="9470" max="9470" width="14.85546875" style="81" customWidth="1"/>
    <col min="9471" max="9471" width="14.42578125" style="81" customWidth="1"/>
    <col min="9472" max="9474" width="15.140625" style="81" customWidth="1"/>
    <col min="9475" max="9475" width="13.7109375" style="81" customWidth="1"/>
    <col min="9476" max="9476" width="16.28515625" style="81" customWidth="1"/>
    <col min="9477" max="9480" width="7.85546875" style="81"/>
    <col min="9481" max="9481" width="14.7109375" style="81" bestFit="1" customWidth="1"/>
    <col min="9482" max="9723" width="7.85546875" style="81"/>
    <col min="9724" max="9724" width="26.42578125" style="81" customWidth="1"/>
    <col min="9725" max="9725" width="12.28515625" style="81" customWidth="1"/>
    <col min="9726" max="9726" width="14.85546875" style="81" customWidth="1"/>
    <col min="9727" max="9727" width="14.42578125" style="81" customWidth="1"/>
    <col min="9728" max="9730" width="15.140625" style="81" customWidth="1"/>
    <col min="9731" max="9731" width="13.7109375" style="81" customWidth="1"/>
    <col min="9732" max="9732" width="16.28515625" style="81" customWidth="1"/>
    <col min="9733" max="9736" width="7.85546875" style="81"/>
    <col min="9737" max="9737" width="14.7109375" style="81" bestFit="1" customWidth="1"/>
    <col min="9738" max="9979" width="7.85546875" style="81"/>
    <col min="9980" max="9980" width="26.42578125" style="81" customWidth="1"/>
    <col min="9981" max="9981" width="12.28515625" style="81" customWidth="1"/>
    <col min="9982" max="9982" width="14.85546875" style="81" customWidth="1"/>
    <col min="9983" max="9983" width="14.42578125" style="81" customWidth="1"/>
    <col min="9984" max="9986" width="15.140625" style="81" customWidth="1"/>
    <col min="9987" max="9987" width="13.7109375" style="81" customWidth="1"/>
    <col min="9988" max="9988" width="16.28515625" style="81" customWidth="1"/>
    <col min="9989" max="9992" width="7.85546875" style="81"/>
    <col min="9993" max="9993" width="14.7109375" style="81" bestFit="1" customWidth="1"/>
    <col min="9994" max="10235" width="7.85546875" style="81"/>
    <col min="10236" max="10236" width="26.42578125" style="81" customWidth="1"/>
    <col min="10237" max="10237" width="12.28515625" style="81" customWidth="1"/>
    <col min="10238" max="10238" width="14.85546875" style="81" customWidth="1"/>
    <col min="10239" max="10239" width="14.42578125" style="81" customWidth="1"/>
    <col min="10240" max="10242" width="15.140625" style="81" customWidth="1"/>
    <col min="10243" max="10243" width="13.7109375" style="81" customWidth="1"/>
    <col min="10244" max="10244" width="16.28515625" style="81" customWidth="1"/>
    <col min="10245" max="10248" width="7.85546875" style="81"/>
    <col min="10249" max="10249" width="14.7109375" style="81" bestFit="1" customWidth="1"/>
    <col min="10250" max="10491" width="7.85546875" style="81"/>
    <col min="10492" max="10492" width="26.42578125" style="81" customWidth="1"/>
    <col min="10493" max="10493" width="12.28515625" style="81" customWidth="1"/>
    <col min="10494" max="10494" width="14.85546875" style="81" customWidth="1"/>
    <col min="10495" max="10495" width="14.42578125" style="81" customWidth="1"/>
    <col min="10496" max="10498" width="15.140625" style="81" customWidth="1"/>
    <col min="10499" max="10499" width="13.7109375" style="81" customWidth="1"/>
    <col min="10500" max="10500" width="16.28515625" style="81" customWidth="1"/>
    <col min="10501" max="10504" width="7.85546875" style="81"/>
    <col min="10505" max="10505" width="14.7109375" style="81" bestFit="1" customWidth="1"/>
    <col min="10506" max="10747" width="7.85546875" style="81"/>
    <col min="10748" max="10748" width="26.42578125" style="81" customWidth="1"/>
    <col min="10749" max="10749" width="12.28515625" style="81" customWidth="1"/>
    <col min="10750" max="10750" width="14.85546875" style="81" customWidth="1"/>
    <col min="10751" max="10751" width="14.42578125" style="81" customWidth="1"/>
    <col min="10752" max="10754" width="15.140625" style="81" customWidth="1"/>
    <col min="10755" max="10755" width="13.7109375" style="81" customWidth="1"/>
    <col min="10756" max="10756" width="16.28515625" style="81" customWidth="1"/>
    <col min="10757" max="10760" width="7.85546875" style="81"/>
    <col min="10761" max="10761" width="14.7109375" style="81" bestFit="1" customWidth="1"/>
    <col min="10762" max="11003" width="7.85546875" style="81"/>
    <col min="11004" max="11004" width="26.42578125" style="81" customWidth="1"/>
    <col min="11005" max="11005" width="12.28515625" style="81" customWidth="1"/>
    <col min="11006" max="11006" width="14.85546875" style="81" customWidth="1"/>
    <col min="11007" max="11007" width="14.42578125" style="81" customWidth="1"/>
    <col min="11008" max="11010" width="15.140625" style="81" customWidth="1"/>
    <col min="11011" max="11011" width="13.7109375" style="81" customWidth="1"/>
    <col min="11012" max="11012" width="16.28515625" style="81" customWidth="1"/>
    <col min="11013" max="11016" width="7.85546875" style="81"/>
    <col min="11017" max="11017" width="14.7109375" style="81" bestFit="1" customWidth="1"/>
    <col min="11018" max="11259" width="7.85546875" style="81"/>
    <col min="11260" max="11260" width="26.42578125" style="81" customWidth="1"/>
    <col min="11261" max="11261" width="12.28515625" style="81" customWidth="1"/>
    <col min="11262" max="11262" width="14.85546875" style="81" customWidth="1"/>
    <col min="11263" max="11263" width="14.42578125" style="81" customWidth="1"/>
    <col min="11264" max="11266" width="15.140625" style="81" customWidth="1"/>
    <col min="11267" max="11267" width="13.7109375" style="81" customWidth="1"/>
    <col min="11268" max="11268" width="16.28515625" style="81" customWidth="1"/>
    <col min="11269" max="11272" width="7.85546875" style="81"/>
    <col min="11273" max="11273" width="14.7109375" style="81" bestFit="1" customWidth="1"/>
    <col min="11274" max="11515" width="7.85546875" style="81"/>
    <col min="11516" max="11516" width="26.42578125" style="81" customWidth="1"/>
    <col min="11517" max="11517" width="12.28515625" style="81" customWidth="1"/>
    <col min="11518" max="11518" width="14.85546875" style="81" customWidth="1"/>
    <col min="11519" max="11519" width="14.42578125" style="81" customWidth="1"/>
    <col min="11520" max="11522" width="15.140625" style="81" customWidth="1"/>
    <col min="11523" max="11523" width="13.7109375" style="81" customWidth="1"/>
    <col min="11524" max="11524" width="16.28515625" style="81" customWidth="1"/>
    <col min="11525" max="11528" width="7.85546875" style="81"/>
    <col min="11529" max="11529" width="14.7109375" style="81" bestFit="1" customWidth="1"/>
    <col min="11530" max="11771" width="7.85546875" style="81"/>
    <col min="11772" max="11772" width="26.42578125" style="81" customWidth="1"/>
    <col min="11773" max="11773" width="12.28515625" style="81" customWidth="1"/>
    <col min="11774" max="11774" width="14.85546875" style="81" customWidth="1"/>
    <col min="11775" max="11775" width="14.42578125" style="81" customWidth="1"/>
    <col min="11776" max="11778" width="15.140625" style="81" customWidth="1"/>
    <col min="11779" max="11779" width="13.7109375" style="81" customWidth="1"/>
    <col min="11780" max="11780" width="16.28515625" style="81" customWidth="1"/>
    <col min="11781" max="11784" width="7.85546875" style="81"/>
    <col min="11785" max="11785" width="14.7109375" style="81" bestFit="1" customWidth="1"/>
    <col min="11786" max="12027" width="7.85546875" style="81"/>
    <col min="12028" max="12028" width="26.42578125" style="81" customWidth="1"/>
    <col min="12029" max="12029" width="12.28515625" style="81" customWidth="1"/>
    <col min="12030" max="12030" width="14.85546875" style="81" customWidth="1"/>
    <col min="12031" max="12031" width="14.42578125" style="81" customWidth="1"/>
    <col min="12032" max="12034" width="15.140625" style="81" customWidth="1"/>
    <col min="12035" max="12035" width="13.7109375" style="81" customWidth="1"/>
    <col min="12036" max="12036" width="16.28515625" style="81" customWidth="1"/>
    <col min="12037" max="12040" width="7.85546875" style="81"/>
    <col min="12041" max="12041" width="14.7109375" style="81" bestFit="1" customWidth="1"/>
    <col min="12042" max="12283" width="7.85546875" style="81"/>
    <col min="12284" max="12284" width="26.42578125" style="81" customWidth="1"/>
    <col min="12285" max="12285" width="12.28515625" style="81" customWidth="1"/>
    <col min="12286" max="12286" width="14.85546875" style="81" customWidth="1"/>
    <col min="12287" max="12287" width="14.42578125" style="81" customWidth="1"/>
    <col min="12288" max="12290" width="15.140625" style="81" customWidth="1"/>
    <col min="12291" max="12291" width="13.7109375" style="81" customWidth="1"/>
    <col min="12292" max="12292" width="16.28515625" style="81" customWidth="1"/>
    <col min="12293" max="12296" width="7.85546875" style="81"/>
    <col min="12297" max="12297" width="14.7109375" style="81" bestFit="1" customWidth="1"/>
    <col min="12298" max="12539" width="7.85546875" style="81"/>
    <col min="12540" max="12540" width="26.42578125" style="81" customWidth="1"/>
    <col min="12541" max="12541" width="12.28515625" style="81" customWidth="1"/>
    <col min="12542" max="12542" width="14.85546875" style="81" customWidth="1"/>
    <col min="12543" max="12543" width="14.42578125" style="81" customWidth="1"/>
    <col min="12544" max="12546" width="15.140625" style="81" customWidth="1"/>
    <col min="12547" max="12547" width="13.7109375" style="81" customWidth="1"/>
    <col min="12548" max="12548" width="16.28515625" style="81" customWidth="1"/>
    <col min="12549" max="12552" width="7.85546875" style="81"/>
    <col min="12553" max="12553" width="14.7109375" style="81" bestFit="1" customWidth="1"/>
    <col min="12554" max="12795" width="7.85546875" style="81"/>
    <col min="12796" max="12796" width="26.42578125" style="81" customWidth="1"/>
    <col min="12797" max="12797" width="12.28515625" style="81" customWidth="1"/>
    <col min="12798" max="12798" width="14.85546875" style="81" customWidth="1"/>
    <col min="12799" max="12799" width="14.42578125" style="81" customWidth="1"/>
    <col min="12800" max="12802" width="15.140625" style="81" customWidth="1"/>
    <col min="12803" max="12803" width="13.7109375" style="81" customWidth="1"/>
    <col min="12804" max="12804" width="16.28515625" style="81" customWidth="1"/>
    <col min="12805" max="12808" width="7.85546875" style="81"/>
    <col min="12809" max="12809" width="14.7109375" style="81" bestFit="1" customWidth="1"/>
    <col min="12810" max="13051" width="7.85546875" style="81"/>
    <col min="13052" max="13052" width="26.42578125" style="81" customWidth="1"/>
    <col min="13053" max="13053" width="12.28515625" style="81" customWidth="1"/>
    <col min="13054" max="13054" width="14.85546875" style="81" customWidth="1"/>
    <col min="13055" max="13055" width="14.42578125" style="81" customWidth="1"/>
    <col min="13056" max="13058" width="15.140625" style="81" customWidth="1"/>
    <col min="13059" max="13059" width="13.7109375" style="81" customWidth="1"/>
    <col min="13060" max="13060" width="16.28515625" style="81" customWidth="1"/>
    <col min="13061" max="13064" width="7.85546875" style="81"/>
    <col min="13065" max="13065" width="14.7109375" style="81" bestFit="1" customWidth="1"/>
    <col min="13066" max="13307" width="7.85546875" style="81"/>
    <col min="13308" max="13308" width="26.42578125" style="81" customWidth="1"/>
    <col min="13309" max="13309" width="12.28515625" style="81" customWidth="1"/>
    <col min="13310" max="13310" width="14.85546875" style="81" customWidth="1"/>
    <col min="13311" max="13311" width="14.42578125" style="81" customWidth="1"/>
    <col min="13312" max="13314" width="15.140625" style="81" customWidth="1"/>
    <col min="13315" max="13315" width="13.7109375" style="81" customWidth="1"/>
    <col min="13316" max="13316" width="16.28515625" style="81" customWidth="1"/>
    <col min="13317" max="13320" width="7.85546875" style="81"/>
    <col min="13321" max="13321" width="14.7109375" style="81" bestFit="1" customWidth="1"/>
    <col min="13322" max="13563" width="7.85546875" style="81"/>
    <col min="13564" max="13564" width="26.42578125" style="81" customWidth="1"/>
    <col min="13565" max="13565" width="12.28515625" style="81" customWidth="1"/>
    <col min="13566" max="13566" width="14.85546875" style="81" customWidth="1"/>
    <col min="13567" max="13567" width="14.42578125" style="81" customWidth="1"/>
    <col min="13568" max="13570" width="15.140625" style="81" customWidth="1"/>
    <col min="13571" max="13571" width="13.7109375" style="81" customWidth="1"/>
    <col min="13572" max="13572" width="16.28515625" style="81" customWidth="1"/>
    <col min="13573" max="13576" width="7.85546875" style="81"/>
    <col min="13577" max="13577" width="14.7109375" style="81" bestFit="1" customWidth="1"/>
    <col min="13578" max="13819" width="7.85546875" style="81"/>
    <col min="13820" max="13820" width="26.42578125" style="81" customWidth="1"/>
    <col min="13821" max="13821" width="12.28515625" style="81" customWidth="1"/>
    <col min="13822" max="13822" width="14.85546875" style="81" customWidth="1"/>
    <col min="13823" max="13823" width="14.42578125" style="81" customWidth="1"/>
    <col min="13824" max="13826" width="15.140625" style="81" customWidth="1"/>
    <col min="13827" max="13827" width="13.7109375" style="81" customWidth="1"/>
    <col min="13828" max="13828" width="16.28515625" style="81" customWidth="1"/>
    <col min="13829" max="13832" width="7.85546875" style="81"/>
    <col min="13833" max="13833" width="14.7109375" style="81" bestFit="1" customWidth="1"/>
    <col min="13834" max="14075" width="7.85546875" style="81"/>
    <col min="14076" max="14076" width="26.42578125" style="81" customWidth="1"/>
    <col min="14077" max="14077" width="12.28515625" style="81" customWidth="1"/>
    <col min="14078" max="14078" width="14.85546875" style="81" customWidth="1"/>
    <col min="14079" max="14079" width="14.42578125" style="81" customWidth="1"/>
    <col min="14080" max="14082" width="15.140625" style="81" customWidth="1"/>
    <col min="14083" max="14083" width="13.7109375" style="81" customWidth="1"/>
    <col min="14084" max="14084" width="16.28515625" style="81" customWidth="1"/>
    <col min="14085" max="14088" width="7.85546875" style="81"/>
    <col min="14089" max="14089" width="14.7109375" style="81" bestFit="1" customWidth="1"/>
    <col min="14090" max="14331" width="7.85546875" style="81"/>
    <col min="14332" max="14332" width="26.42578125" style="81" customWidth="1"/>
    <col min="14333" max="14333" width="12.28515625" style="81" customWidth="1"/>
    <col min="14334" max="14334" width="14.85546875" style="81" customWidth="1"/>
    <col min="14335" max="14335" width="14.42578125" style="81" customWidth="1"/>
    <col min="14336" max="14338" width="15.140625" style="81" customWidth="1"/>
    <col min="14339" max="14339" width="13.7109375" style="81" customWidth="1"/>
    <col min="14340" max="14340" width="16.28515625" style="81" customWidth="1"/>
    <col min="14341" max="14344" width="7.85546875" style="81"/>
    <col min="14345" max="14345" width="14.7109375" style="81" bestFit="1" customWidth="1"/>
    <col min="14346" max="14587" width="7.85546875" style="81"/>
    <col min="14588" max="14588" width="26.42578125" style="81" customWidth="1"/>
    <col min="14589" max="14589" width="12.28515625" style="81" customWidth="1"/>
    <col min="14590" max="14590" width="14.85546875" style="81" customWidth="1"/>
    <col min="14591" max="14591" width="14.42578125" style="81" customWidth="1"/>
    <col min="14592" max="14594" width="15.140625" style="81" customWidth="1"/>
    <col min="14595" max="14595" width="13.7109375" style="81" customWidth="1"/>
    <col min="14596" max="14596" width="16.28515625" style="81" customWidth="1"/>
    <col min="14597" max="14600" width="7.85546875" style="81"/>
    <col min="14601" max="14601" width="14.7109375" style="81" bestFit="1" customWidth="1"/>
    <col min="14602" max="14843" width="7.85546875" style="81"/>
    <col min="14844" max="14844" width="26.42578125" style="81" customWidth="1"/>
    <col min="14845" max="14845" width="12.28515625" style="81" customWidth="1"/>
    <col min="14846" max="14846" width="14.85546875" style="81" customWidth="1"/>
    <col min="14847" max="14847" width="14.42578125" style="81" customWidth="1"/>
    <col min="14848" max="14850" width="15.140625" style="81" customWidth="1"/>
    <col min="14851" max="14851" width="13.7109375" style="81" customWidth="1"/>
    <col min="14852" max="14852" width="16.28515625" style="81" customWidth="1"/>
    <col min="14853" max="14856" width="7.85546875" style="81"/>
    <col min="14857" max="14857" width="14.7109375" style="81" bestFit="1" customWidth="1"/>
    <col min="14858" max="15099" width="7.85546875" style="81"/>
    <col min="15100" max="15100" width="26.42578125" style="81" customWidth="1"/>
    <col min="15101" max="15101" width="12.28515625" style="81" customWidth="1"/>
    <col min="15102" max="15102" width="14.85546875" style="81" customWidth="1"/>
    <col min="15103" max="15103" width="14.42578125" style="81" customWidth="1"/>
    <col min="15104" max="15106" width="15.140625" style="81" customWidth="1"/>
    <col min="15107" max="15107" width="13.7109375" style="81" customWidth="1"/>
    <col min="15108" max="15108" width="16.28515625" style="81" customWidth="1"/>
    <col min="15109" max="15112" width="7.85546875" style="81"/>
    <col min="15113" max="15113" width="14.7109375" style="81" bestFit="1" customWidth="1"/>
    <col min="15114" max="15355" width="7.85546875" style="81"/>
    <col min="15356" max="15356" width="26.42578125" style="81" customWidth="1"/>
    <col min="15357" max="15357" width="12.28515625" style="81" customWidth="1"/>
    <col min="15358" max="15358" width="14.85546875" style="81" customWidth="1"/>
    <col min="15359" max="15359" width="14.42578125" style="81" customWidth="1"/>
    <col min="15360" max="15362" width="15.140625" style="81" customWidth="1"/>
    <col min="15363" max="15363" width="13.7109375" style="81" customWidth="1"/>
    <col min="15364" max="15364" width="16.28515625" style="81" customWidth="1"/>
    <col min="15365" max="15368" width="7.85546875" style="81"/>
    <col min="15369" max="15369" width="14.7109375" style="81" bestFit="1" customWidth="1"/>
    <col min="15370" max="15611" width="7.85546875" style="81"/>
    <col min="15612" max="15612" width="26.42578125" style="81" customWidth="1"/>
    <col min="15613" max="15613" width="12.28515625" style="81" customWidth="1"/>
    <col min="15614" max="15614" width="14.85546875" style="81" customWidth="1"/>
    <col min="15615" max="15615" width="14.42578125" style="81" customWidth="1"/>
    <col min="15616" max="15618" width="15.140625" style="81" customWidth="1"/>
    <col min="15619" max="15619" width="13.7109375" style="81" customWidth="1"/>
    <col min="15620" max="15620" width="16.28515625" style="81" customWidth="1"/>
    <col min="15621" max="15624" width="7.85546875" style="81"/>
    <col min="15625" max="15625" width="14.7109375" style="81" bestFit="1" customWidth="1"/>
    <col min="15626" max="15867" width="7.85546875" style="81"/>
    <col min="15868" max="15868" width="26.42578125" style="81" customWidth="1"/>
    <col min="15869" max="15869" width="12.28515625" style="81" customWidth="1"/>
    <col min="15870" max="15870" width="14.85546875" style="81" customWidth="1"/>
    <col min="15871" max="15871" width="14.42578125" style="81" customWidth="1"/>
    <col min="15872" max="15874" width="15.140625" style="81" customWidth="1"/>
    <col min="15875" max="15875" width="13.7109375" style="81" customWidth="1"/>
    <col min="15876" max="15876" width="16.28515625" style="81" customWidth="1"/>
    <col min="15877" max="15880" width="7.85546875" style="81"/>
    <col min="15881" max="15881" width="14.7109375" style="81" bestFit="1" customWidth="1"/>
    <col min="15882" max="16123" width="7.85546875" style="81"/>
    <col min="16124" max="16124" width="26.42578125" style="81" customWidth="1"/>
    <col min="16125" max="16125" width="12.28515625" style="81" customWidth="1"/>
    <col min="16126" max="16126" width="14.85546875" style="81" customWidth="1"/>
    <col min="16127" max="16127" width="14.42578125" style="81" customWidth="1"/>
    <col min="16128" max="16130" width="15.140625" style="81" customWidth="1"/>
    <col min="16131" max="16131" width="13.7109375" style="81" customWidth="1"/>
    <col min="16132" max="16132" width="16.28515625" style="81" customWidth="1"/>
    <col min="16133" max="16136" width="7.85546875" style="81"/>
    <col min="16137" max="16137" width="14.7109375" style="81" bestFit="1" customWidth="1"/>
    <col min="16138" max="16384" width="7.85546875" style="81"/>
  </cols>
  <sheetData>
    <row r="1" spans="1:9" s="87" customFormat="1" ht="15.75" x14ac:dyDescent="0.25">
      <c r="A1" s="201" t="s">
        <v>110</v>
      </c>
      <c r="B1" s="201"/>
      <c r="C1" s="201"/>
      <c r="D1" s="201"/>
      <c r="E1" s="201"/>
    </row>
    <row r="2" spans="1:9" s="142" customFormat="1" ht="25.5" customHeight="1" x14ac:dyDescent="0.2">
      <c r="A2" s="121" t="s">
        <v>2</v>
      </c>
      <c r="B2" s="121" t="s">
        <v>66</v>
      </c>
      <c r="C2" s="121" t="s">
        <v>119</v>
      </c>
      <c r="D2" s="121" t="s">
        <v>118</v>
      </c>
      <c r="E2" s="121" t="s">
        <v>73</v>
      </c>
      <c r="F2" s="167"/>
      <c r="G2" s="167"/>
    </row>
    <row r="3" spans="1:9" customFormat="1" ht="17.25" customHeight="1" x14ac:dyDescent="0.25">
      <c r="A3" s="90" t="s">
        <v>74</v>
      </c>
      <c r="B3" s="91"/>
      <c r="C3" s="92"/>
      <c r="D3" s="93"/>
      <c r="E3" s="93"/>
      <c r="F3" s="169"/>
      <c r="G3" s="169"/>
      <c r="I3" s="95"/>
    </row>
    <row r="4" spans="1:9" customFormat="1" ht="12.95" customHeight="1" x14ac:dyDescent="0.25">
      <c r="A4" s="96" t="s">
        <v>75</v>
      </c>
      <c r="B4" s="97">
        <f>total!B10</f>
        <v>1</v>
      </c>
      <c r="C4" s="101">
        <v>40.5</v>
      </c>
      <c r="D4" s="98">
        <v>170</v>
      </c>
      <c r="E4" s="99">
        <f>B4*C4*D4</f>
        <v>6885</v>
      </c>
      <c r="F4" s="170"/>
      <c r="G4" s="170"/>
    </row>
    <row r="5" spans="1:9" customFormat="1" ht="12.95" customHeight="1" x14ac:dyDescent="0.25">
      <c r="A5" s="96" t="s">
        <v>98</v>
      </c>
      <c r="B5" s="97">
        <f>total!B11</f>
        <v>1</v>
      </c>
      <c r="C5" s="101">
        <v>25</v>
      </c>
      <c r="D5" s="98">
        <v>170</v>
      </c>
      <c r="E5" s="99">
        <f t="shared" ref="E5:E12" si="0">B5*C5*D5</f>
        <v>4250</v>
      </c>
      <c r="F5" s="170"/>
      <c r="G5" s="170"/>
    </row>
    <row r="6" spans="1:9" customFormat="1" ht="12.95" customHeight="1" x14ac:dyDescent="0.25">
      <c r="A6" s="96" t="s">
        <v>117</v>
      </c>
      <c r="B6" s="97">
        <f>total!B12</f>
        <v>2</v>
      </c>
      <c r="C6" s="101">
        <v>19.239999999999998</v>
      </c>
      <c r="D6" s="98">
        <v>170</v>
      </c>
      <c r="E6" s="99">
        <f t="shared" si="0"/>
        <v>6541.5999999999995</v>
      </c>
      <c r="F6" s="170"/>
      <c r="G6" s="170"/>
    </row>
    <row r="7" spans="1:9" customFormat="1" ht="12.95" customHeight="1" x14ac:dyDescent="0.25">
      <c r="A7" s="96" t="s">
        <v>76</v>
      </c>
      <c r="B7" s="97">
        <f>total!B13</f>
        <v>4</v>
      </c>
      <c r="C7" s="101">
        <v>17.68</v>
      </c>
      <c r="D7" s="98">
        <v>170</v>
      </c>
      <c r="E7" s="99">
        <f t="shared" si="0"/>
        <v>12022.4</v>
      </c>
      <c r="F7" s="170"/>
      <c r="G7" s="170"/>
    </row>
    <row r="8" spans="1:9" customFormat="1" ht="12.95" customHeight="1" x14ac:dyDescent="0.25">
      <c r="A8" s="102" t="s">
        <v>77</v>
      </c>
      <c r="B8" s="97"/>
      <c r="C8" s="101"/>
      <c r="D8" s="98"/>
      <c r="E8" s="99"/>
      <c r="F8" s="170"/>
      <c r="G8" s="170"/>
    </row>
    <row r="9" spans="1:9" customFormat="1" ht="12.95" customHeight="1" x14ac:dyDescent="0.25">
      <c r="A9" s="96" t="s">
        <v>78</v>
      </c>
      <c r="B9" s="97">
        <f>total!B15</f>
        <v>24</v>
      </c>
      <c r="C9" s="101">
        <v>10.39</v>
      </c>
      <c r="D9" s="98">
        <v>170</v>
      </c>
      <c r="E9" s="99">
        <f t="shared" si="0"/>
        <v>42391.200000000004</v>
      </c>
      <c r="F9" s="170"/>
      <c r="G9" s="170"/>
    </row>
    <row r="10" spans="1:9" customFormat="1" ht="12.95" customHeight="1" x14ac:dyDescent="0.25">
      <c r="A10" s="96" t="s">
        <v>79</v>
      </c>
      <c r="B10" s="97">
        <f>total!B16</f>
        <v>34</v>
      </c>
      <c r="C10" s="101">
        <v>5.7</v>
      </c>
      <c r="D10" s="98">
        <v>170</v>
      </c>
      <c r="E10" s="99">
        <f t="shared" si="0"/>
        <v>32946</v>
      </c>
      <c r="F10" s="170"/>
      <c r="G10" s="170"/>
    </row>
    <row r="11" spans="1:9" customFormat="1" ht="12.95" customHeight="1" x14ac:dyDescent="0.25">
      <c r="A11" s="96" t="s">
        <v>80</v>
      </c>
      <c r="B11" s="97">
        <f>total!B17</f>
        <v>5</v>
      </c>
      <c r="C11" s="101">
        <f>(2002/220)*1.04</f>
        <v>9.4640000000000004</v>
      </c>
      <c r="D11" s="98">
        <v>170</v>
      </c>
      <c r="E11" s="99">
        <f t="shared" si="0"/>
        <v>8044.4</v>
      </c>
      <c r="F11" s="170"/>
      <c r="G11" s="170"/>
    </row>
    <row r="12" spans="1:9" customFormat="1" ht="12.95" customHeight="1" x14ac:dyDescent="0.25">
      <c r="A12" s="96" t="s">
        <v>81</v>
      </c>
      <c r="B12" s="97">
        <f>total!B18</f>
        <v>2</v>
      </c>
      <c r="C12" s="101">
        <f>(2002/220)*1.04</f>
        <v>9.4640000000000004</v>
      </c>
      <c r="D12" s="98">
        <v>170</v>
      </c>
      <c r="E12" s="99">
        <f t="shared" si="0"/>
        <v>3217.76</v>
      </c>
      <c r="F12" s="170"/>
      <c r="G12" s="170"/>
    </row>
    <row r="13" spans="1:9" customFormat="1" ht="12.95" customHeight="1" x14ac:dyDescent="0.25">
      <c r="A13" s="96" t="s">
        <v>131</v>
      </c>
      <c r="B13" s="97">
        <f>total!B19</f>
        <v>2</v>
      </c>
      <c r="C13" s="101">
        <f>(2002/220)*1.04</f>
        <v>9.4640000000000004</v>
      </c>
      <c r="D13" s="98">
        <v>171</v>
      </c>
      <c r="E13" s="99">
        <f t="shared" ref="E13" si="1">B13*C13*D13</f>
        <v>3236.6880000000001</v>
      </c>
      <c r="F13" s="170"/>
      <c r="G13" s="170"/>
    </row>
    <row r="14" spans="1:9" customFormat="1" ht="12.75" customHeight="1" x14ac:dyDescent="0.25">
      <c r="A14" s="171" t="s">
        <v>120</v>
      </c>
      <c r="B14" s="198">
        <f>SUM(E4:E12,)</f>
        <v>116298.36</v>
      </c>
      <c r="C14" s="199"/>
      <c r="D14" s="199"/>
      <c r="E14" s="200"/>
      <c r="F14" s="169"/>
      <c r="G14" s="169"/>
    </row>
    <row r="15" spans="1:9" s="87" customFormat="1" ht="15.75" customHeight="1" x14ac:dyDescent="0.2"/>
    <row r="16" spans="1:9" s="87" customFormat="1" ht="15.75" customHeight="1" x14ac:dyDescent="0.25">
      <c r="A16" s="123"/>
    </row>
    <row r="17" spans="1:7" s="87" customFormat="1" x14ac:dyDescent="0.2">
      <c r="A17" s="124"/>
      <c r="B17" s="125"/>
      <c r="C17" s="126"/>
    </row>
    <row r="18" spans="1:7" s="87" customFormat="1" x14ac:dyDescent="0.2">
      <c r="A18" s="145"/>
      <c r="B18" s="148" t="s">
        <v>114</v>
      </c>
      <c r="C18" s="148" t="s">
        <v>115</v>
      </c>
      <c r="D18" s="143" t="s">
        <v>112</v>
      </c>
      <c r="E18" s="143" t="s">
        <v>113</v>
      </c>
      <c r="F18" s="143" t="s">
        <v>116</v>
      </c>
      <c r="G18" s="143" t="s">
        <v>111</v>
      </c>
    </row>
    <row r="19" spans="1:7" s="87" customFormat="1" ht="12.75" x14ac:dyDescent="0.2">
      <c r="A19" s="96" t="s">
        <v>75</v>
      </c>
      <c r="B19" s="97">
        <v>1</v>
      </c>
      <c r="C19" s="168">
        <f>20+5</f>
        <v>25</v>
      </c>
      <c r="D19" s="143">
        <v>5.4</v>
      </c>
      <c r="E19" s="143">
        <v>12.96</v>
      </c>
      <c r="F19" s="146">
        <v>10</v>
      </c>
      <c r="G19" s="147">
        <f t="shared" ref="G19:G27" si="2">(B19*C19*(D19+E19+F19))</f>
        <v>709</v>
      </c>
    </row>
    <row r="20" spans="1:7" s="87" customFormat="1" ht="12.75" x14ac:dyDescent="0.2">
      <c r="A20" s="96" t="s">
        <v>98</v>
      </c>
      <c r="B20" s="97">
        <v>1</v>
      </c>
      <c r="C20" s="168">
        <f>20+45</f>
        <v>65</v>
      </c>
      <c r="D20" s="143">
        <v>5.4</v>
      </c>
      <c r="E20" s="143">
        <v>12.96</v>
      </c>
      <c r="F20" s="146">
        <v>10</v>
      </c>
      <c r="G20" s="147">
        <f t="shared" si="2"/>
        <v>1843.3999999999999</v>
      </c>
    </row>
    <row r="21" spans="1:7" s="87" customFormat="1" ht="12.75" x14ac:dyDescent="0.2">
      <c r="A21" s="96" t="s">
        <v>117</v>
      </c>
      <c r="B21" s="97">
        <v>2</v>
      </c>
      <c r="C21" s="168">
        <f>20+5</f>
        <v>25</v>
      </c>
      <c r="D21" s="143">
        <v>5.4</v>
      </c>
      <c r="E21" s="143">
        <v>12.96</v>
      </c>
      <c r="F21" s="146">
        <v>10</v>
      </c>
      <c r="G21" s="147">
        <f t="shared" si="2"/>
        <v>1418</v>
      </c>
    </row>
    <row r="22" spans="1:7" s="87" customFormat="1" ht="12.75" x14ac:dyDescent="0.2">
      <c r="A22" s="96" t="s">
        <v>76</v>
      </c>
      <c r="B22" s="97">
        <v>4</v>
      </c>
      <c r="C22" s="168">
        <f t="shared" ref="C22:C27" si="3">20+5</f>
        <v>25</v>
      </c>
      <c r="D22" s="143">
        <v>5.4</v>
      </c>
      <c r="E22" s="143">
        <v>12.96</v>
      </c>
      <c r="F22" s="146">
        <v>10</v>
      </c>
      <c r="G22" s="147">
        <f t="shared" si="2"/>
        <v>2836</v>
      </c>
    </row>
    <row r="23" spans="1:7" s="87" customFormat="1" ht="12.75" x14ac:dyDescent="0.2">
      <c r="A23" s="96" t="s">
        <v>78</v>
      </c>
      <c r="B23" s="97">
        <v>24</v>
      </c>
      <c r="C23" s="168">
        <f t="shared" si="3"/>
        <v>25</v>
      </c>
      <c r="D23" s="143">
        <v>5.4</v>
      </c>
      <c r="E23" s="143">
        <v>12.96</v>
      </c>
      <c r="F23" s="146">
        <v>10</v>
      </c>
      <c r="G23" s="147">
        <f t="shared" si="2"/>
        <v>17016</v>
      </c>
    </row>
    <row r="24" spans="1:7" s="87" customFormat="1" ht="12.75" x14ac:dyDescent="0.2">
      <c r="A24" s="96" t="s">
        <v>79</v>
      </c>
      <c r="B24" s="97">
        <v>34</v>
      </c>
      <c r="C24" s="168">
        <f t="shared" si="3"/>
        <v>25</v>
      </c>
      <c r="D24" s="143">
        <v>5.4</v>
      </c>
      <c r="E24" s="143">
        <v>12.96</v>
      </c>
      <c r="F24" s="146">
        <v>10</v>
      </c>
      <c r="G24" s="147">
        <f t="shared" si="2"/>
        <v>24106</v>
      </c>
    </row>
    <row r="25" spans="1:7" s="87" customFormat="1" ht="12.75" x14ac:dyDescent="0.2">
      <c r="A25" s="96" t="s">
        <v>80</v>
      </c>
      <c r="B25" s="97">
        <v>5</v>
      </c>
      <c r="C25" s="168">
        <f t="shared" si="3"/>
        <v>25</v>
      </c>
      <c r="D25" s="143">
        <v>5.4</v>
      </c>
      <c r="E25" s="143">
        <v>12.96</v>
      </c>
      <c r="F25" s="146">
        <v>10</v>
      </c>
      <c r="G25" s="147">
        <f t="shared" si="2"/>
        <v>3545</v>
      </c>
    </row>
    <row r="26" spans="1:7" s="87" customFormat="1" ht="12.75" x14ac:dyDescent="0.2">
      <c r="A26" s="96" t="s">
        <v>131</v>
      </c>
      <c r="B26" s="97">
        <v>2</v>
      </c>
      <c r="C26" s="168">
        <f t="shared" si="3"/>
        <v>25</v>
      </c>
      <c r="D26" s="143">
        <v>5.4</v>
      </c>
      <c r="E26" s="143">
        <v>12.96</v>
      </c>
      <c r="F26" s="146">
        <v>10</v>
      </c>
      <c r="G26" s="147">
        <f t="shared" ref="G26" si="4">(B26*C26*(D26+E26+F26))</f>
        <v>1418</v>
      </c>
    </row>
    <row r="27" spans="1:7" s="87" customFormat="1" ht="12.75" x14ac:dyDescent="0.2">
      <c r="A27" s="96" t="s">
        <v>81</v>
      </c>
      <c r="B27" s="97">
        <v>2</v>
      </c>
      <c r="C27" s="168">
        <f t="shared" si="3"/>
        <v>25</v>
      </c>
      <c r="D27" s="143">
        <v>5.4</v>
      </c>
      <c r="E27" s="143">
        <v>12.96</v>
      </c>
      <c r="F27" s="146">
        <v>10</v>
      </c>
      <c r="G27" s="147">
        <f t="shared" si="2"/>
        <v>1418</v>
      </c>
    </row>
    <row r="28" spans="1:7" s="87" customFormat="1" ht="6.75" customHeight="1" x14ac:dyDescent="0.2">
      <c r="A28" s="130"/>
      <c r="B28" s="131"/>
      <c r="C28" s="126"/>
      <c r="G28" s="144"/>
    </row>
    <row r="29" spans="1:7" s="87" customFormat="1" x14ac:dyDescent="0.2">
      <c r="A29" s="130"/>
      <c r="B29" s="131"/>
      <c r="C29" s="126"/>
      <c r="G29" s="172">
        <f>SUM(G19:G27)</f>
        <v>54309.4</v>
      </c>
    </row>
    <row r="30" spans="1:7" s="87" customFormat="1" ht="15.75" x14ac:dyDescent="0.25">
      <c r="A30" s="132"/>
      <c r="B30" s="131"/>
      <c r="C30" s="133"/>
    </row>
    <row r="31" spans="1:7" s="87" customFormat="1" ht="12.75" x14ac:dyDescent="0.2"/>
    <row r="32" spans="1:7" s="87" customFormat="1" ht="12.75" x14ac:dyDescent="0.2"/>
    <row r="33" s="87" customFormat="1" ht="12.75" x14ac:dyDescent="0.2"/>
    <row r="34" s="87" customFormat="1" ht="12.75" x14ac:dyDescent="0.2"/>
    <row r="35" s="87" customFormat="1" ht="12.75" x14ac:dyDescent="0.2"/>
    <row r="36" s="87" customFormat="1" ht="12.75" x14ac:dyDescent="0.2"/>
    <row r="37" s="87" customFormat="1" ht="12.75" x14ac:dyDescent="0.2"/>
    <row r="38" s="87" customFormat="1" ht="12.75" x14ac:dyDescent="0.2"/>
    <row r="39" s="87" customFormat="1" ht="12.75" x14ac:dyDescent="0.2"/>
    <row r="40" s="87" customFormat="1" ht="12.75" x14ac:dyDescent="0.2"/>
    <row r="41" s="87" customFormat="1" ht="12.75" x14ac:dyDescent="0.2"/>
    <row r="42" s="87" customFormat="1" ht="12.75" x14ac:dyDescent="0.2"/>
    <row r="43" s="87" customFormat="1" ht="12.75" x14ac:dyDescent="0.2"/>
    <row r="44" s="87" customFormat="1" ht="12.75" x14ac:dyDescent="0.2"/>
    <row r="45" s="87" customFormat="1" ht="12.75" x14ac:dyDescent="0.2"/>
    <row r="46" s="87" customFormat="1" ht="12.75" x14ac:dyDescent="0.2"/>
    <row r="47" s="87" customFormat="1" ht="12.75" x14ac:dyDescent="0.2"/>
  </sheetData>
  <mergeCells count="2">
    <mergeCell ref="B14:E14"/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5"/>
  <sheetViews>
    <sheetView showGridLines="0" workbookViewId="0">
      <selection activeCell="I15" sqref="I15:I19"/>
    </sheetView>
  </sheetViews>
  <sheetFormatPr defaultColWidth="7.85546875" defaultRowHeight="15" x14ac:dyDescent="0.2"/>
  <cols>
    <col min="1" max="1" width="26.42578125" style="81" customWidth="1"/>
    <col min="2" max="2" width="12.28515625" style="81" customWidth="1"/>
    <col min="3" max="3" width="14.85546875" style="81" customWidth="1"/>
    <col min="4" max="4" width="14.42578125" style="81" customWidth="1"/>
    <col min="5" max="7" width="15.140625" style="81" customWidth="1"/>
    <col min="8" max="8" width="13.7109375" style="81" customWidth="1"/>
    <col min="9" max="9" width="16.28515625" style="81" customWidth="1"/>
    <col min="10" max="255" width="7.85546875" style="81"/>
    <col min="256" max="256" width="26.42578125" style="81" customWidth="1"/>
    <col min="257" max="257" width="12.28515625" style="81" customWidth="1"/>
    <col min="258" max="258" width="14.85546875" style="81" customWidth="1"/>
    <col min="259" max="259" width="14.42578125" style="81" customWidth="1"/>
    <col min="260" max="262" width="15.140625" style="81" customWidth="1"/>
    <col min="263" max="263" width="13.7109375" style="81" customWidth="1"/>
    <col min="264" max="264" width="16.28515625" style="81" customWidth="1"/>
    <col min="265" max="268" width="7.85546875" style="81"/>
    <col min="269" max="269" width="14.7109375" style="81" bestFit="1" customWidth="1"/>
    <col min="270" max="511" width="7.85546875" style="81"/>
    <col min="512" max="512" width="26.42578125" style="81" customWidth="1"/>
    <col min="513" max="513" width="12.28515625" style="81" customWidth="1"/>
    <col min="514" max="514" width="14.85546875" style="81" customWidth="1"/>
    <col min="515" max="515" width="14.42578125" style="81" customWidth="1"/>
    <col min="516" max="518" width="15.140625" style="81" customWidth="1"/>
    <col min="519" max="519" width="13.7109375" style="81" customWidth="1"/>
    <col min="520" max="520" width="16.28515625" style="81" customWidth="1"/>
    <col min="521" max="524" width="7.85546875" style="81"/>
    <col min="525" max="525" width="14.7109375" style="81" bestFit="1" customWidth="1"/>
    <col min="526" max="767" width="7.85546875" style="81"/>
    <col min="768" max="768" width="26.42578125" style="81" customWidth="1"/>
    <col min="769" max="769" width="12.28515625" style="81" customWidth="1"/>
    <col min="770" max="770" width="14.85546875" style="81" customWidth="1"/>
    <col min="771" max="771" width="14.42578125" style="81" customWidth="1"/>
    <col min="772" max="774" width="15.140625" style="81" customWidth="1"/>
    <col min="775" max="775" width="13.7109375" style="81" customWidth="1"/>
    <col min="776" max="776" width="16.28515625" style="81" customWidth="1"/>
    <col min="777" max="780" width="7.85546875" style="81"/>
    <col min="781" max="781" width="14.7109375" style="81" bestFit="1" customWidth="1"/>
    <col min="782" max="1023" width="7.85546875" style="81"/>
    <col min="1024" max="1024" width="26.42578125" style="81" customWidth="1"/>
    <col min="1025" max="1025" width="12.28515625" style="81" customWidth="1"/>
    <col min="1026" max="1026" width="14.85546875" style="81" customWidth="1"/>
    <col min="1027" max="1027" width="14.42578125" style="81" customWidth="1"/>
    <col min="1028" max="1030" width="15.140625" style="81" customWidth="1"/>
    <col min="1031" max="1031" width="13.7109375" style="81" customWidth="1"/>
    <col min="1032" max="1032" width="16.28515625" style="81" customWidth="1"/>
    <col min="1033" max="1036" width="7.85546875" style="81"/>
    <col min="1037" max="1037" width="14.7109375" style="81" bestFit="1" customWidth="1"/>
    <col min="1038" max="1279" width="7.85546875" style="81"/>
    <col min="1280" max="1280" width="26.42578125" style="81" customWidth="1"/>
    <col min="1281" max="1281" width="12.28515625" style="81" customWidth="1"/>
    <col min="1282" max="1282" width="14.85546875" style="81" customWidth="1"/>
    <col min="1283" max="1283" width="14.42578125" style="81" customWidth="1"/>
    <col min="1284" max="1286" width="15.140625" style="81" customWidth="1"/>
    <col min="1287" max="1287" width="13.7109375" style="81" customWidth="1"/>
    <col min="1288" max="1288" width="16.28515625" style="81" customWidth="1"/>
    <col min="1289" max="1292" width="7.85546875" style="81"/>
    <col min="1293" max="1293" width="14.7109375" style="81" bestFit="1" customWidth="1"/>
    <col min="1294" max="1535" width="7.85546875" style="81"/>
    <col min="1536" max="1536" width="26.42578125" style="81" customWidth="1"/>
    <col min="1537" max="1537" width="12.28515625" style="81" customWidth="1"/>
    <col min="1538" max="1538" width="14.85546875" style="81" customWidth="1"/>
    <col min="1539" max="1539" width="14.42578125" style="81" customWidth="1"/>
    <col min="1540" max="1542" width="15.140625" style="81" customWidth="1"/>
    <col min="1543" max="1543" width="13.7109375" style="81" customWidth="1"/>
    <col min="1544" max="1544" width="16.28515625" style="81" customWidth="1"/>
    <col min="1545" max="1548" width="7.85546875" style="81"/>
    <col min="1549" max="1549" width="14.7109375" style="81" bestFit="1" customWidth="1"/>
    <col min="1550" max="1791" width="7.85546875" style="81"/>
    <col min="1792" max="1792" width="26.42578125" style="81" customWidth="1"/>
    <col min="1793" max="1793" width="12.28515625" style="81" customWidth="1"/>
    <col min="1794" max="1794" width="14.85546875" style="81" customWidth="1"/>
    <col min="1795" max="1795" width="14.42578125" style="81" customWidth="1"/>
    <col min="1796" max="1798" width="15.140625" style="81" customWidth="1"/>
    <col min="1799" max="1799" width="13.7109375" style="81" customWidth="1"/>
    <col min="1800" max="1800" width="16.28515625" style="81" customWidth="1"/>
    <col min="1801" max="1804" width="7.85546875" style="81"/>
    <col min="1805" max="1805" width="14.7109375" style="81" bestFit="1" customWidth="1"/>
    <col min="1806" max="2047" width="7.85546875" style="81"/>
    <col min="2048" max="2048" width="26.42578125" style="81" customWidth="1"/>
    <col min="2049" max="2049" width="12.28515625" style="81" customWidth="1"/>
    <col min="2050" max="2050" width="14.85546875" style="81" customWidth="1"/>
    <col min="2051" max="2051" width="14.42578125" style="81" customWidth="1"/>
    <col min="2052" max="2054" width="15.140625" style="81" customWidth="1"/>
    <col min="2055" max="2055" width="13.7109375" style="81" customWidth="1"/>
    <col min="2056" max="2056" width="16.28515625" style="81" customWidth="1"/>
    <col min="2057" max="2060" width="7.85546875" style="81"/>
    <col min="2061" max="2061" width="14.7109375" style="81" bestFit="1" customWidth="1"/>
    <col min="2062" max="2303" width="7.85546875" style="81"/>
    <col min="2304" max="2304" width="26.42578125" style="81" customWidth="1"/>
    <col min="2305" max="2305" width="12.28515625" style="81" customWidth="1"/>
    <col min="2306" max="2306" width="14.85546875" style="81" customWidth="1"/>
    <col min="2307" max="2307" width="14.42578125" style="81" customWidth="1"/>
    <col min="2308" max="2310" width="15.140625" style="81" customWidth="1"/>
    <col min="2311" max="2311" width="13.7109375" style="81" customWidth="1"/>
    <col min="2312" max="2312" width="16.28515625" style="81" customWidth="1"/>
    <col min="2313" max="2316" width="7.85546875" style="81"/>
    <col min="2317" max="2317" width="14.7109375" style="81" bestFit="1" customWidth="1"/>
    <col min="2318" max="2559" width="7.85546875" style="81"/>
    <col min="2560" max="2560" width="26.42578125" style="81" customWidth="1"/>
    <col min="2561" max="2561" width="12.28515625" style="81" customWidth="1"/>
    <col min="2562" max="2562" width="14.85546875" style="81" customWidth="1"/>
    <col min="2563" max="2563" width="14.42578125" style="81" customWidth="1"/>
    <col min="2564" max="2566" width="15.140625" style="81" customWidth="1"/>
    <col min="2567" max="2567" width="13.7109375" style="81" customWidth="1"/>
    <col min="2568" max="2568" width="16.28515625" style="81" customWidth="1"/>
    <col min="2569" max="2572" width="7.85546875" style="81"/>
    <col min="2573" max="2573" width="14.7109375" style="81" bestFit="1" customWidth="1"/>
    <col min="2574" max="2815" width="7.85546875" style="81"/>
    <col min="2816" max="2816" width="26.42578125" style="81" customWidth="1"/>
    <col min="2817" max="2817" width="12.28515625" style="81" customWidth="1"/>
    <col min="2818" max="2818" width="14.85546875" style="81" customWidth="1"/>
    <col min="2819" max="2819" width="14.42578125" style="81" customWidth="1"/>
    <col min="2820" max="2822" width="15.140625" style="81" customWidth="1"/>
    <col min="2823" max="2823" width="13.7109375" style="81" customWidth="1"/>
    <col min="2824" max="2824" width="16.28515625" style="81" customWidth="1"/>
    <col min="2825" max="2828" width="7.85546875" style="81"/>
    <col min="2829" max="2829" width="14.7109375" style="81" bestFit="1" customWidth="1"/>
    <col min="2830" max="3071" width="7.85546875" style="81"/>
    <col min="3072" max="3072" width="26.42578125" style="81" customWidth="1"/>
    <col min="3073" max="3073" width="12.28515625" style="81" customWidth="1"/>
    <col min="3074" max="3074" width="14.85546875" style="81" customWidth="1"/>
    <col min="3075" max="3075" width="14.42578125" style="81" customWidth="1"/>
    <col min="3076" max="3078" width="15.140625" style="81" customWidth="1"/>
    <col min="3079" max="3079" width="13.7109375" style="81" customWidth="1"/>
    <col min="3080" max="3080" width="16.28515625" style="81" customWidth="1"/>
    <col min="3081" max="3084" width="7.85546875" style="81"/>
    <col min="3085" max="3085" width="14.7109375" style="81" bestFit="1" customWidth="1"/>
    <col min="3086" max="3327" width="7.85546875" style="81"/>
    <col min="3328" max="3328" width="26.42578125" style="81" customWidth="1"/>
    <col min="3329" max="3329" width="12.28515625" style="81" customWidth="1"/>
    <col min="3330" max="3330" width="14.85546875" style="81" customWidth="1"/>
    <col min="3331" max="3331" width="14.42578125" style="81" customWidth="1"/>
    <col min="3332" max="3334" width="15.140625" style="81" customWidth="1"/>
    <col min="3335" max="3335" width="13.7109375" style="81" customWidth="1"/>
    <col min="3336" max="3336" width="16.28515625" style="81" customWidth="1"/>
    <col min="3337" max="3340" width="7.85546875" style="81"/>
    <col min="3341" max="3341" width="14.7109375" style="81" bestFit="1" customWidth="1"/>
    <col min="3342" max="3583" width="7.85546875" style="81"/>
    <col min="3584" max="3584" width="26.42578125" style="81" customWidth="1"/>
    <col min="3585" max="3585" width="12.28515625" style="81" customWidth="1"/>
    <col min="3586" max="3586" width="14.85546875" style="81" customWidth="1"/>
    <col min="3587" max="3587" width="14.42578125" style="81" customWidth="1"/>
    <col min="3588" max="3590" width="15.140625" style="81" customWidth="1"/>
    <col min="3591" max="3591" width="13.7109375" style="81" customWidth="1"/>
    <col min="3592" max="3592" width="16.28515625" style="81" customWidth="1"/>
    <col min="3593" max="3596" width="7.85546875" style="81"/>
    <col min="3597" max="3597" width="14.7109375" style="81" bestFit="1" customWidth="1"/>
    <col min="3598" max="3839" width="7.85546875" style="81"/>
    <col min="3840" max="3840" width="26.42578125" style="81" customWidth="1"/>
    <col min="3841" max="3841" width="12.28515625" style="81" customWidth="1"/>
    <col min="3842" max="3842" width="14.85546875" style="81" customWidth="1"/>
    <col min="3843" max="3843" width="14.42578125" style="81" customWidth="1"/>
    <col min="3844" max="3846" width="15.140625" style="81" customWidth="1"/>
    <col min="3847" max="3847" width="13.7109375" style="81" customWidth="1"/>
    <col min="3848" max="3848" width="16.28515625" style="81" customWidth="1"/>
    <col min="3849" max="3852" width="7.85546875" style="81"/>
    <col min="3853" max="3853" width="14.7109375" style="81" bestFit="1" customWidth="1"/>
    <col min="3854" max="4095" width="7.85546875" style="81"/>
    <col min="4096" max="4096" width="26.42578125" style="81" customWidth="1"/>
    <col min="4097" max="4097" width="12.28515625" style="81" customWidth="1"/>
    <col min="4098" max="4098" width="14.85546875" style="81" customWidth="1"/>
    <col min="4099" max="4099" width="14.42578125" style="81" customWidth="1"/>
    <col min="4100" max="4102" width="15.140625" style="81" customWidth="1"/>
    <col min="4103" max="4103" width="13.7109375" style="81" customWidth="1"/>
    <col min="4104" max="4104" width="16.28515625" style="81" customWidth="1"/>
    <col min="4105" max="4108" width="7.85546875" style="81"/>
    <col min="4109" max="4109" width="14.7109375" style="81" bestFit="1" customWidth="1"/>
    <col min="4110" max="4351" width="7.85546875" style="81"/>
    <col min="4352" max="4352" width="26.42578125" style="81" customWidth="1"/>
    <col min="4353" max="4353" width="12.28515625" style="81" customWidth="1"/>
    <col min="4354" max="4354" width="14.85546875" style="81" customWidth="1"/>
    <col min="4355" max="4355" width="14.42578125" style="81" customWidth="1"/>
    <col min="4356" max="4358" width="15.140625" style="81" customWidth="1"/>
    <col min="4359" max="4359" width="13.7109375" style="81" customWidth="1"/>
    <col min="4360" max="4360" width="16.28515625" style="81" customWidth="1"/>
    <col min="4361" max="4364" width="7.85546875" style="81"/>
    <col min="4365" max="4365" width="14.7109375" style="81" bestFit="1" customWidth="1"/>
    <col min="4366" max="4607" width="7.85546875" style="81"/>
    <col min="4608" max="4608" width="26.42578125" style="81" customWidth="1"/>
    <col min="4609" max="4609" width="12.28515625" style="81" customWidth="1"/>
    <col min="4610" max="4610" width="14.85546875" style="81" customWidth="1"/>
    <col min="4611" max="4611" width="14.42578125" style="81" customWidth="1"/>
    <col min="4612" max="4614" width="15.140625" style="81" customWidth="1"/>
    <col min="4615" max="4615" width="13.7109375" style="81" customWidth="1"/>
    <col min="4616" max="4616" width="16.28515625" style="81" customWidth="1"/>
    <col min="4617" max="4620" width="7.85546875" style="81"/>
    <col min="4621" max="4621" width="14.7109375" style="81" bestFit="1" customWidth="1"/>
    <col min="4622" max="4863" width="7.85546875" style="81"/>
    <col min="4864" max="4864" width="26.42578125" style="81" customWidth="1"/>
    <col min="4865" max="4865" width="12.28515625" style="81" customWidth="1"/>
    <col min="4866" max="4866" width="14.85546875" style="81" customWidth="1"/>
    <col min="4867" max="4867" width="14.42578125" style="81" customWidth="1"/>
    <col min="4868" max="4870" width="15.140625" style="81" customWidth="1"/>
    <col min="4871" max="4871" width="13.7109375" style="81" customWidth="1"/>
    <col min="4872" max="4872" width="16.28515625" style="81" customWidth="1"/>
    <col min="4873" max="4876" width="7.85546875" style="81"/>
    <col min="4877" max="4877" width="14.7109375" style="81" bestFit="1" customWidth="1"/>
    <col min="4878" max="5119" width="7.85546875" style="81"/>
    <col min="5120" max="5120" width="26.42578125" style="81" customWidth="1"/>
    <col min="5121" max="5121" width="12.28515625" style="81" customWidth="1"/>
    <col min="5122" max="5122" width="14.85546875" style="81" customWidth="1"/>
    <col min="5123" max="5123" width="14.42578125" style="81" customWidth="1"/>
    <col min="5124" max="5126" width="15.140625" style="81" customWidth="1"/>
    <col min="5127" max="5127" width="13.7109375" style="81" customWidth="1"/>
    <col min="5128" max="5128" width="16.28515625" style="81" customWidth="1"/>
    <col min="5129" max="5132" width="7.85546875" style="81"/>
    <col min="5133" max="5133" width="14.7109375" style="81" bestFit="1" customWidth="1"/>
    <col min="5134" max="5375" width="7.85546875" style="81"/>
    <col min="5376" max="5376" width="26.42578125" style="81" customWidth="1"/>
    <col min="5377" max="5377" width="12.28515625" style="81" customWidth="1"/>
    <col min="5378" max="5378" width="14.85546875" style="81" customWidth="1"/>
    <col min="5379" max="5379" width="14.42578125" style="81" customWidth="1"/>
    <col min="5380" max="5382" width="15.140625" style="81" customWidth="1"/>
    <col min="5383" max="5383" width="13.7109375" style="81" customWidth="1"/>
    <col min="5384" max="5384" width="16.28515625" style="81" customWidth="1"/>
    <col min="5385" max="5388" width="7.85546875" style="81"/>
    <col min="5389" max="5389" width="14.7109375" style="81" bestFit="1" customWidth="1"/>
    <col min="5390" max="5631" width="7.85546875" style="81"/>
    <col min="5632" max="5632" width="26.42578125" style="81" customWidth="1"/>
    <col min="5633" max="5633" width="12.28515625" style="81" customWidth="1"/>
    <col min="5634" max="5634" width="14.85546875" style="81" customWidth="1"/>
    <col min="5635" max="5635" width="14.42578125" style="81" customWidth="1"/>
    <col min="5636" max="5638" width="15.140625" style="81" customWidth="1"/>
    <col min="5639" max="5639" width="13.7109375" style="81" customWidth="1"/>
    <col min="5640" max="5640" width="16.28515625" style="81" customWidth="1"/>
    <col min="5641" max="5644" width="7.85546875" style="81"/>
    <col min="5645" max="5645" width="14.7109375" style="81" bestFit="1" customWidth="1"/>
    <col min="5646" max="5887" width="7.85546875" style="81"/>
    <col min="5888" max="5888" width="26.42578125" style="81" customWidth="1"/>
    <col min="5889" max="5889" width="12.28515625" style="81" customWidth="1"/>
    <col min="5890" max="5890" width="14.85546875" style="81" customWidth="1"/>
    <col min="5891" max="5891" width="14.42578125" style="81" customWidth="1"/>
    <col min="5892" max="5894" width="15.140625" style="81" customWidth="1"/>
    <col min="5895" max="5895" width="13.7109375" style="81" customWidth="1"/>
    <col min="5896" max="5896" width="16.28515625" style="81" customWidth="1"/>
    <col min="5897" max="5900" width="7.85546875" style="81"/>
    <col min="5901" max="5901" width="14.7109375" style="81" bestFit="1" customWidth="1"/>
    <col min="5902" max="6143" width="7.85546875" style="81"/>
    <col min="6144" max="6144" width="26.42578125" style="81" customWidth="1"/>
    <col min="6145" max="6145" width="12.28515625" style="81" customWidth="1"/>
    <col min="6146" max="6146" width="14.85546875" style="81" customWidth="1"/>
    <col min="6147" max="6147" width="14.42578125" style="81" customWidth="1"/>
    <col min="6148" max="6150" width="15.140625" style="81" customWidth="1"/>
    <col min="6151" max="6151" width="13.7109375" style="81" customWidth="1"/>
    <col min="6152" max="6152" width="16.28515625" style="81" customWidth="1"/>
    <col min="6153" max="6156" width="7.85546875" style="81"/>
    <col min="6157" max="6157" width="14.7109375" style="81" bestFit="1" customWidth="1"/>
    <col min="6158" max="6399" width="7.85546875" style="81"/>
    <col min="6400" max="6400" width="26.42578125" style="81" customWidth="1"/>
    <col min="6401" max="6401" width="12.28515625" style="81" customWidth="1"/>
    <col min="6402" max="6402" width="14.85546875" style="81" customWidth="1"/>
    <col min="6403" max="6403" width="14.42578125" style="81" customWidth="1"/>
    <col min="6404" max="6406" width="15.140625" style="81" customWidth="1"/>
    <col min="6407" max="6407" width="13.7109375" style="81" customWidth="1"/>
    <col min="6408" max="6408" width="16.28515625" style="81" customWidth="1"/>
    <col min="6409" max="6412" width="7.85546875" style="81"/>
    <col min="6413" max="6413" width="14.7109375" style="81" bestFit="1" customWidth="1"/>
    <col min="6414" max="6655" width="7.85546875" style="81"/>
    <col min="6656" max="6656" width="26.42578125" style="81" customWidth="1"/>
    <col min="6657" max="6657" width="12.28515625" style="81" customWidth="1"/>
    <col min="6658" max="6658" width="14.85546875" style="81" customWidth="1"/>
    <col min="6659" max="6659" width="14.42578125" style="81" customWidth="1"/>
    <col min="6660" max="6662" width="15.140625" style="81" customWidth="1"/>
    <col min="6663" max="6663" width="13.7109375" style="81" customWidth="1"/>
    <col min="6664" max="6664" width="16.28515625" style="81" customWidth="1"/>
    <col min="6665" max="6668" width="7.85546875" style="81"/>
    <col min="6669" max="6669" width="14.7109375" style="81" bestFit="1" customWidth="1"/>
    <col min="6670" max="6911" width="7.85546875" style="81"/>
    <col min="6912" max="6912" width="26.42578125" style="81" customWidth="1"/>
    <col min="6913" max="6913" width="12.28515625" style="81" customWidth="1"/>
    <col min="6914" max="6914" width="14.85546875" style="81" customWidth="1"/>
    <col min="6915" max="6915" width="14.42578125" style="81" customWidth="1"/>
    <col min="6916" max="6918" width="15.140625" style="81" customWidth="1"/>
    <col min="6919" max="6919" width="13.7109375" style="81" customWidth="1"/>
    <col min="6920" max="6920" width="16.28515625" style="81" customWidth="1"/>
    <col min="6921" max="6924" width="7.85546875" style="81"/>
    <col min="6925" max="6925" width="14.7109375" style="81" bestFit="1" customWidth="1"/>
    <col min="6926" max="7167" width="7.85546875" style="81"/>
    <col min="7168" max="7168" width="26.42578125" style="81" customWidth="1"/>
    <col min="7169" max="7169" width="12.28515625" style="81" customWidth="1"/>
    <col min="7170" max="7170" width="14.85546875" style="81" customWidth="1"/>
    <col min="7171" max="7171" width="14.42578125" style="81" customWidth="1"/>
    <col min="7172" max="7174" width="15.140625" style="81" customWidth="1"/>
    <col min="7175" max="7175" width="13.7109375" style="81" customWidth="1"/>
    <col min="7176" max="7176" width="16.28515625" style="81" customWidth="1"/>
    <col min="7177" max="7180" width="7.85546875" style="81"/>
    <col min="7181" max="7181" width="14.7109375" style="81" bestFit="1" customWidth="1"/>
    <col min="7182" max="7423" width="7.85546875" style="81"/>
    <col min="7424" max="7424" width="26.42578125" style="81" customWidth="1"/>
    <col min="7425" max="7425" width="12.28515625" style="81" customWidth="1"/>
    <col min="7426" max="7426" width="14.85546875" style="81" customWidth="1"/>
    <col min="7427" max="7427" width="14.42578125" style="81" customWidth="1"/>
    <col min="7428" max="7430" width="15.140625" style="81" customWidth="1"/>
    <col min="7431" max="7431" width="13.7109375" style="81" customWidth="1"/>
    <col min="7432" max="7432" width="16.28515625" style="81" customWidth="1"/>
    <col min="7433" max="7436" width="7.85546875" style="81"/>
    <col min="7437" max="7437" width="14.7109375" style="81" bestFit="1" customWidth="1"/>
    <col min="7438" max="7679" width="7.85546875" style="81"/>
    <col min="7680" max="7680" width="26.42578125" style="81" customWidth="1"/>
    <col min="7681" max="7681" width="12.28515625" style="81" customWidth="1"/>
    <col min="7682" max="7682" width="14.85546875" style="81" customWidth="1"/>
    <col min="7683" max="7683" width="14.42578125" style="81" customWidth="1"/>
    <col min="7684" max="7686" width="15.140625" style="81" customWidth="1"/>
    <col min="7687" max="7687" width="13.7109375" style="81" customWidth="1"/>
    <col min="7688" max="7688" width="16.28515625" style="81" customWidth="1"/>
    <col min="7689" max="7692" width="7.85546875" style="81"/>
    <col min="7693" max="7693" width="14.7109375" style="81" bestFit="1" customWidth="1"/>
    <col min="7694" max="7935" width="7.85546875" style="81"/>
    <col min="7936" max="7936" width="26.42578125" style="81" customWidth="1"/>
    <col min="7937" max="7937" width="12.28515625" style="81" customWidth="1"/>
    <col min="7938" max="7938" width="14.85546875" style="81" customWidth="1"/>
    <col min="7939" max="7939" width="14.42578125" style="81" customWidth="1"/>
    <col min="7940" max="7942" width="15.140625" style="81" customWidth="1"/>
    <col min="7943" max="7943" width="13.7109375" style="81" customWidth="1"/>
    <col min="7944" max="7944" width="16.28515625" style="81" customWidth="1"/>
    <col min="7945" max="7948" width="7.85546875" style="81"/>
    <col min="7949" max="7949" width="14.7109375" style="81" bestFit="1" customWidth="1"/>
    <col min="7950" max="8191" width="7.85546875" style="81"/>
    <col min="8192" max="8192" width="26.42578125" style="81" customWidth="1"/>
    <col min="8193" max="8193" width="12.28515625" style="81" customWidth="1"/>
    <col min="8194" max="8194" width="14.85546875" style="81" customWidth="1"/>
    <col min="8195" max="8195" width="14.42578125" style="81" customWidth="1"/>
    <col min="8196" max="8198" width="15.140625" style="81" customWidth="1"/>
    <col min="8199" max="8199" width="13.7109375" style="81" customWidth="1"/>
    <col min="8200" max="8200" width="16.28515625" style="81" customWidth="1"/>
    <col min="8201" max="8204" width="7.85546875" style="81"/>
    <col min="8205" max="8205" width="14.7109375" style="81" bestFit="1" customWidth="1"/>
    <col min="8206" max="8447" width="7.85546875" style="81"/>
    <col min="8448" max="8448" width="26.42578125" style="81" customWidth="1"/>
    <col min="8449" max="8449" width="12.28515625" style="81" customWidth="1"/>
    <col min="8450" max="8450" width="14.85546875" style="81" customWidth="1"/>
    <col min="8451" max="8451" width="14.42578125" style="81" customWidth="1"/>
    <col min="8452" max="8454" width="15.140625" style="81" customWidth="1"/>
    <col min="8455" max="8455" width="13.7109375" style="81" customWidth="1"/>
    <col min="8456" max="8456" width="16.28515625" style="81" customWidth="1"/>
    <col min="8457" max="8460" width="7.85546875" style="81"/>
    <col min="8461" max="8461" width="14.7109375" style="81" bestFit="1" customWidth="1"/>
    <col min="8462" max="8703" width="7.85546875" style="81"/>
    <col min="8704" max="8704" width="26.42578125" style="81" customWidth="1"/>
    <col min="8705" max="8705" width="12.28515625" style="81" customWidth="1"/>
    <col min="8706" max="8706" width="14.85546875" style="81" customWidth="1"/>
    <col min="8707" max="8707" width="14.42578125" style="81" customWidth="1"/>
    <col min="8708" max="8710" width="15.140625" style="81" customWidth="1"/>
    <col min="8711" max="8711" width="13.7109375" style="81" customWidth="1"/>
    <col min="8712" max="8712" width="16.28515625" style="81" customWidth="1"/>
    <col min="8713" max="8716" width="7.85546875" style="81"/>
    <col min="8717" max="8717" width="14.7109375" style="81" bestFit="1" customWidth="1"/>
    <col min="8718" max="8959" width="7.85546875" style="81"/>
    <col min="8960" max="8960" width="26.42578125" style="81" customWidth="1"/>
    <col min="8961" max="8961" width="12.28515625" style="81" customWidth="1"/>
    <col min="8962" max="8962" width="14.85546875" style="81" customWidth="1"/>
    <col min="8963" max="8963" width="14.42578125" style="81" customWidth="1"/>
    <col min="8964" max="8966" width="15.140625" style="81" customWidth="1"/>
    <col min="8967" max="8967" width="13.7109375" style="81" customWidth="1"/>
    <col min="8968" max="8968" width="16.28515625" style="81" customWidth="1"/>
    <col min="8969" max="8972" width="7.85546875" style="81"/>
    <col min="8973" max="8973" width="14.7109375" style="81" bestFit="1" customWidth="1"/>
    <col min="8974" max="9215" width="7.85546875" style="81"/>
    <col min="9216" max="9216" width="26.42578125" style="81" customWidth="1"/>
    <col min="9217" max="9217" width="12.28515625" style="81" customWidth="1"/>
    <col min="9218" max="9218" width="14.85546875" style="81" customWidth="1"/>
    <col min="9219" max="9219" width="14.42578125" style="81" customWidth="1"/>
    <col min="9220" max="9222" width="15.140625" style="81" customWidth="1"/>
    <col min="9223" max="9223" width="13.7109375" style="81" customWidth="1"/>
    <col min="9224" max="9224" width="16.28515625" style="81" customWidth="1"/>
    <col min="9225" max="9228" width="7.85546875" style="81"/>
    <col min="9229" max="9229" width="14.7109375" style="81" bestFit="1" customWidth="1"/>
    <col min="9230" max="9471" width="7.85546875" style="81"/>
    <col min="9472" max="9472" width="26.42578125" style="81" customWidth="1"/>
    <col min="9473" max="9473" width="12.28515625" style="81" customWidth="1"/>
    <col min="9474" max="9474" width="14.85546875" style="81" customWidth="1"/>
    <col min="9475" max="9475" width="14.42578125" style="81" customWidth="1"/>
    <col min="9476" max="9478" width="15.140625" style="81" customWidth="1"/>
    <col min="9479" max="9479" width="13.7109375" style="81" customWidth="1"/>
    <col min="9480" max="9480" width="16.28515625" style="81" customWidth="1"/>
    <col min="9481" max="9484" width="7.85546875" style="81"/>
    <col min="9485" max="9485" width="14.7109375" style="81" bestFit="1" customWidth="1"/>
    <col min="9486" max="9727" width="7.85546875" style="81"/>
    <col min="9728" max="9728" width="26.42578125" style="81" customWidth="1"/>
    <col min="9729" max="9729" width="12.28515625" style="81" customWidth="1"/>
    <col min="9730" max="9730" width="14.85546875" style="81" customWidth="1"/>
    <col min="9731" max="9731" width="14.42578125" style="81" customWidth="1"/>
    <col min="9732" max="9734" width="15.140625" style="81" customWidth="1"/>
    <col min="9735" max="9735" width="13.7109375" style="81" customWidth="1"/>
    <col min="9736" max="9736" width="16.28515625" style="81" customWidth="1"/>
    <col min="9737" max="9740" width="7.85546875" style="81"/>
    <col min="9741" max="9741" width="14.7109375" style="81" bestFit="1" customWidth="1"/>
    <col min="9742" max="9983" width="7.85546875" style="81"/>
    <col min="9984" max="9984" width="26.42578125" style="81" customWidth="1"/>
    <col min="9985" max="9985" width="12.28515625" style="81" customWidth="1"/>
    <col min="9986" max="9986" width="14.85546875" style="81" customWidth="1"/>
    <col min="9987" max="9987" width="14.42578125" style="81" customWidth="1"/>
    <col min="9988" max="9990" width="15.140625" style="81" customWidth="1"/>
    <col min="9991" max="9991" width="13.7109375" style="81" customWidth="1"/>
    <col min="9992" max="9992" width="16.28515625" style="81" customWidth="1"/>
    <col min="9993" max="9996" width="7.85546875" style="81"/>
    <col min="9997" max="9997" width="14.7109375" style="81" bestFit="1" customWidth="1"/>
    <col min="9998" max="10239" width="7.85546875" style="81"/>
    <col min="10240" max="10240" width="26.42578125" style="81" customWidth="1"/>
    <col min="10241" max="10241" width="12.28515625" style="81" customWidth="1"/>
    <col min="10242" max="10242" width="14.85546875" style="81" customWidth="1"/>
    <col min="10243" max="10243" width="14.42578125" style="81" customWidth="1"/>
    <col min="10244" max="10246" width="15.140625" style="81" customWidth="1"/>
    <col min="10247" max="10247" width="13.7109375" style="81" customWidth="1"/>
    <col min="10248" max="10248" width="16.28515625" style="81" customWidth="1"/>
    <col min="10249" max="10252" width="7.85546875" style="81"/>
    <col min="10253" max="10253" width="14.7109375" style="81" bestFit="1" customWidth="1"/>
    <col min="10254" max="10495" width="7.85546875" style="81"/>
    <col min="10496" max="10496" width="26.42578125" style="81" customWidth="1"/>
    <col min="10497" max="10497" width="12.28515625" style="81" customWidth="1"/>
    <col min="10498" max="10498" width="14.85546875" style="81" customWidth="1"/>
    <col min="10499" max="10499" width="14.42578125" style="81" customWidth="1"/>
    <col min="10500" max="10502" width="15.140625" style="81" customWidth="1"/>
    <col min="10503" max="10503" width="13.7109375" style="81" customWidth="1"/>
    <col min="10504" max="10504" width="16.28515625" style="81" customWidth="1"/>
    <col min="10505" max="10508" width="7.85546875" style="81"/>
    <col min="10509" max="10509" width="14.7109375" style="81" bestFit="1" customWidth="1"/>
    <col min="10510" max="10751" width="7.85546875" style="81"/>
    <col min="10752" max="10752" width="26.42578125" style="81" customWidth="1"/>
    <col min="10753" max="10753" width="12.28515625" style="81" customWidth="1"/>
    <col min="10754" max="10754" width="14.85546875" style="81" customWidth="1"/>
    <col min="10755" max="10755" width="14.42578125" style="81" customWidth="1"/>
    <col min="10756" max="10758" width="15.140625" style="81" customWidth="1"/>
    <col min="10759" max="10759" width="13.7109375" style="81" customWidth="1"/>
    <col min="10760" max="10760" width="16.28515625" style="81" customWidth="1"/>
    <col min="10761" max="10764" width="7.85546875" style="81"/>
    <col min="10765" max="10765" width="14.7109375" style="81" bestFit="1" customWidth="1"/>
    <col min="10766" max="11007" width="7.85546875" style="81"/>
    <col min="11008" max="11008" width="26.42578125" style="81" customWidth="1"/>
    <col min="11009" max="11009" width="12.28515625" style="81" customWidth="1"/>
    <col min="11010" max="11010" width="14.85546875" style="81" customWidth="1"/>
    <col min="11011" max="11011" width="14.42578125" style="81" customWidth="1"/>
    <col min="11012" max="11014" width="15.140625" style="81" customWidth="1"/>
    <col min="11015" max="11015" width="13.7109375" style="81" customWidth="1"/>
    <col min="11016" max="11016" width="16.28515625" style="81" customWidth="1"/>
    <col min="11017" max="11020" width="7.85546875" style="81"/>
    <col min="11021" max="11021" width="14.7109375" style="81" bestFit="1" customWidth="1"/>
    <col min="11022" max="11263" width="7.85546875" style="81"/>
    <col min="11264" max="11264" width="26.42578125" style="81" customWidth="1"/>
    <col min="11265" max="11265" width="12.28515625" style="81" customWidth="1"/>
    <col min="11266" max="11266" width="14.85546875" style="81" customWidth="1"/>
    <col min="11267" max="11267" width="14.42578125" style="81" customWidth="1"/>
    <col min="11268" max="11270" width="15.140625" style="81" customWidth="1"/>
    <col min="11271" max="11271" width="13.7109375" style="81" customWidth="1"/>
    <col min="11272" max="11272" width="16.28515625" style="81" customWidth="1"/>
    <col min="11273" max="11276" width="7.85546875" style="81"/>
    <col min="11277" max="11277" width="14.7109375" style="81" bestFit="1" customWidth="1"/>
    <col min="11278" max="11519" width="7.85546875" style="81"/>
    <col min="11520" max="11520" width="26.42578125" style="81" customWidth="1"/>
    <col min="11521" max="11521" width="12.28515625" style="81" customWidth="1"/>
    <col min="11522" max="11522" width="14.85546875" style="81" customWidth="1"/>
    <col min="11523" max="11523" width="14.42578125" style="81" customWidth="1"/>
    <col min="11524" max="11526" width="15.140625" style="81" customWidth="1"/>
    <col min="11527" max="11527" width="13.7109375" style="81" customWidth="1"/>
    <col min="11528" max="11528" width="16.28515625" style="81" customWidth="1"/>
    <col min="11529" max="11532" width="7.85546875" style="81"/>
    <col min="11533" max="11533" width="14.7109375" style="81" bestFit="1" customWidth="1"/>
    <col min="11534" max="11775" width="7.85546875" style="81"/>
    <col min="11776" max="11776" width="26.42578125" style="81" customWidth="1"/>
    <col min="11777" max="11777" width="12.28515625" style="81" customWidth="1"/>
    <col min="11778" max="11778" width="14.85546875" style="81" customWidth="1"/>
    <col min="11779" max="11779" width="14.42578125" style="81" customWidth="1"/>
    <col min="11780" max="11782" width="15.140625" style="81" customWidth="1"/>
    <col min="11783" max="11783" width="13.7109375" style="81" customWidth="1"/>
    <col min="11784" max="11784" width="16.28515625" style="81" customWidth="1"/>
    <col min="11785" max="11788" width="7.85546875" style="81"/>
    <col min="11789" max="11789" width="14.7109375" style="81" bestFit="1" customWidth="1"/>
    <col min="11790" max="12031" width="7.85546875" style="81"/>
    <col min="12032" max="12032" width="26.42578125" style="81" customWidth="1"/>
    <col min="12033" max="12033" width="12.28515625" style="81" customWidth="1"/>
    <col min="12034" max="12034" width="14.85546875" style="81" customWidth="1"/>
    <col min="12035" max="12035" width="14.42578125" style="81" customWidth="1"/>
    <col min="12036" max="12038" width="15.140625" style="81" customWidth="1"/>
    <col min="12039" max="12039" width="13.7109375" style="81" customWidth="1"/>
    <col min="12040" max="12040" width="16.28515625" style="81" customWidth="1"/>
    <col min="12041" max="12044" width="7.85546875" style="81"/>
    <col min="12045" max="12045" width="14.7109375" style="81" bestFit="1" customWidth="1"/>
    <col min="12046" max="12287" width="7.85546875" style="81"/>
    <col min="12288" max="12288" width="26.42578125" style="81" customWidth="1"/>
    <col min="12289" max="12289" width="12.28515625" style="81" customWidth="1"/>
    <col min="12290" max="12290" width="14.85546875" style="81" customWidth="1"/>
    <col min="12291" max="12291" width="14.42578125" style="81" customWidth="1"/>
    <col min="12292" max="12294" width="15.140625" style="81" customWidth="1"/>
    <col min="12295" max="12295" width="13.7109375" style="81" customWidth="1"/>
    <col min="12296" max="12296" width="16.28515625" style="81" customWidth="1"/>
    <col min="12297" max="12300" width="7.85546875" style="81"/>
    <col min="12301" max="12301" width="14.7109375" style="81" bestFit="1" customWidth="1"/>
    <col min="12302" max="12543" width="7.85546875" style="81"/>
    <col min="12544" max="12544" width="26.42578125" style="81" customWidth="1"/>
    <col min="12545" max="12545" width="12.28515625" style="81" customWidth="1"/>
    <col min="12546" max="12546" width="14.85546875" style="81" customWidth="1"/>
    <col min="12547" max="12547" width="14.42578125" style="81" customWidth="1"/>
    <col min="12548" max="12550" width="15.140625" style="81" customWidth="1"/>
    <col min="12551" max="12551" width="13.7109375" style="81" customWidth="1"/>
    <col min="12552" max="12552" width="16.28515625" style="81" customWidth="1"/>
    <col min="12553" max="12556" width="7.85546875" style="81"/>
    <col min="12557" max="12557" width="14.7109375" style="81" bestFit="1" customWidth="1"/>
    <col min="12558" max="12799" width="7.85546875" style="81"/>
    <col min="12800" max="12800" width="26.42578125" style="81" customWidth="1"/>
    <col min="12801" max="12801" width="12.28515625" style="81" customWidth="1"/>
    <col min="12802" max="12802" width="14.85546875" style="81" customWidth="1"/>
    <col min="12803" max="12803" width="14.42578125" style="81" customWidth="1"/>
    <col min="12804" max="12806" width="15.140625" style="81" customWidth="1"/>
    <col min="12807" max="12807" width="13.7109375" style="81" customWidth="1"/>
    <col min="12808" max="12808" width="16.28515625" style="81" customWidth="1"/>
    <col min="12809" max="12812" width="7.85546875" style="81"/>
    <col min="12813" max="12813" width="14.7109375" style="81" bestFit="1" customWidth="1"/>
    <col min="12814" max="13055" width="7.85546875" style="81"/>
    <col min="13056" max="13056" width="26.42578125" style="81" customWidth="1"/>
    <col min="13057" max="13057" width="12.28515625" style="81" customWidth="1"/>
    <col min="13058" max="13058" width="14.85546875" style="81" customWidth="1"/>
    <col min="13059" max="13059" width="14.42578125" style="81" customWidth="1"/>
    <col min="13060" max="13062" width="15.140625" style="81" customWidth="1"/>
    <col min="13063" max="13063" width="13.7109375" style="81" customWidth="1"/>
    <col min="13064" max="13064" width="16.28515625" style="81" customWidth="1"/>
    <col min="13065" max="13068" width="7.85546875" style="81"/>
    <col min="13069" max="13069" width="14.7109375" style="81" bestFit="1" customWidth="1"/>
    <col min="13070" max="13311" width="7.85546875" style="81"/>
    <col min="13312" max="13312" width="26.42578125" style="81" customWidth="1"/>
    <col min="13313" max="13313" width="12.28515625" style="81" customWidth="1"/>
    <col min="13314" max="13314" width="14.85546875" style="81" customWidth="1"/>
    <col min="13315" max="13315" width="14.42578125" style="81" customWidth="1"/>
    <col min="13316" max="13318" width="15.140625" style="81" customWidth="1"/>
    <col min="13319" max="13319" width="13.7109375" style="81" customWidth="1"/>
    <col min="13320" max="13320" width="16.28515625" style="81" customWidth="1"/>
    <col min="13321" max="13324" width="7.85546875" style="81"/>
    <col min="13325" max="13325" width="14.7109375" style="81" bestFit="1" customWidth="1"/>
    <col min="13326" max="13567" width="7.85546875" style="81"/>
    <col min="13568" max="13568" width="26.42578125" style="81" customWidth="1"/>
    <col min="13569" max="13569" width="12.28515625" style="81" customWidth="1"/>
    <col min="13570" max="13570" width="14.85546875" style="81" customWidth="1"/>
    <col min="13571" max="13571" width="14.42578125" style="81" customWidth="1"/>
    <col min="13572" max="13574" width="15.140625" style="81" customWidth="1"/>
    <col min="13575" max="13575" width="13.7109375" style="81" customWidth="1"/>
    <col min="13576" max="13576" width="16.28515625" style="81" customWidth="1"/>
    <col min="13577" max="13580" width="7.85546875" style="81"/>
    <col min="13581" max="13581" width="14.7109375" style="81" bestFit="1" customWidth="1"/>
    <col min="13582" max="13823" width="7.85546875" style="81"/>
    <col min="13824" max="13824" width="26.42578125" style="81" customWidth="1"/>
    <col min="13825" max="13825" width="12.28515625" style="81" customWidth="1"/>
    <col min="13826" max="13826" width="14.85546875" style="81" customWidth="1"/>
    <col min="13827" max="13827" width="14.42578125" style="81" customWidth="1"/>
    <col min="13828" max="13830" width="15.140625" style="81" customWidth="1"/>
    <col min="13831" max="13831" width="13.7109375" style="81" customWidth="1"/>
    <col min="13832" max="13832" width="16.28515625" style="81" customWidth="1"/>
    <col min="13833" max="13836" width="7.85546875" style="81"/>
    <col min="13837" max="13837" width="14.7109375" style="81" bestFit="1" customWidth="1"/>
    <col min="13838" max="14079" width="7.85546875" style="81"/>
    <col min="14080" max="14080" width="26.42578125" style="81" customWidth="1"/>
    <col min="14081" max="14081" width="12.28515625" style="81" customWidth="1"/>
    <col min="14082" max="14082" width="14.85546875" style="81" customWidth="1"/>
    <col min="14083" max="14083" width="14.42578125" style="81" customWidth="1"/>
    <col min="14084" max="14086" width="15.140625" style="81" customWidth="1"/>
    <col min="14087" max="14087" width="13.7109375" style="81" customWidth="1"/>
    <col min="14088" max="14088" width="16.28515625" style="81" customWidth="1"/>
    <col min="14089" max="14092" width="7.85546875" style="81"/>
    <col min="14093" max="14093" width="14.7109375" style="81" bestFit="1" customWidth="1"/>
    <col min="14094" max="14335" width="7.85546875" style="81"/>
    <col min="14336" max="14336" width="26.42578125" style="81" customWidth="1"/>
    <col min="14337" max="14337" width="12.28515625" style="81" customWidth="1"/>
    <col min="14338" max="14338" width="14.85546875" style="81" customWidth="1"/>
    <col min="14339" max="14339" width="14.42578125" style="81" customWidth="1"/>
    <col min="14340" max="14342" width="15.140625" style="81" customWidth="1"/>
    <col min="14343" max="14343" width="13.7109375" style="81" customWidth="1"/>
    <col min="14344" max="14344" width="16.28515625" style="81" customWidth="1"/>
    <col min="14345" max="14348" width="7.85546875" style="81"/>
    <col min="14349" max="14349" width="14.7109375" style="81" bestFit="1" customWidth="1"/>
    <col min="14350" max="14591" width="7.85546875" style="81"/>
    <col min="14592" max="14592" width="26.42578125" style="81" customWidth="1"/>
    <col min="14593" max="14593" width="12.28515625" style="81" customWidth="1"/>
    <col min="14594" max="14594" width="14.85546875" style="81" customWidth="1"/>
    <col min="14595" max="14595" width="14.42578125" style="81" customWidth="1"/>
    <col min="14596" max="14598" width="15.140625" style="81" customWidth="1"/>
    <col min="14599" max="14599" width="13.7109375" style="81" customWidth="1"/>
    <col min="14600" max="14600" width="16.28515625" style="81" customWidth="1"/>
    <col min="14601" max="14604" width="7.85546875" style="81"/>
    <col min="14605" max="14605" width="14.7109375" style="81" bestFit="1" customWidth="1"/>
    <col min="14606" max="14847" width="7.85546875" style="81"/>
    <col min="14848" max="14848" width="26.42578125" style="81" customWidth="1"/>
    <col min="14849" max="14849" width="12.28515625" style="81" customWidth="1"/>
    <col min="14850" max="14850" width="14.85546875" style="81" customWidth="1"/>
    <col min="14851" max="14851" width="14.42578125" style="81" customWidth="1"/>
    <col min="14852" max="14854" width="15.140625" style="81" customWidth="1"/>
    <col min="14855" max="14855" width="13.7109375" style="81" customWidth="1"/>
    <col min="14856" max="14856" width="16.28515625" style="81" customWidth="1"/>
    <col min="14857" max="14860" width="7.85546875" style="81"/>
    <col min="14861" max="14861" width="14.7109375" style="81" bestFit="1" customWidth="1"/>
    <col min="14862" max="15103" width="7.85546875" style="81"/>
    <col min="15104" max="15104" width="26.42578125" style="81" customWidth="1"/>
    <col min="15105" max="15105" width="12.28515625" style="81" customWidth="1"/>
    <col min="15106" max="15106" width="14.85546875" style="81" customWidth="1"/>
    <col min="15107" max="15107" width="14.42578125" style="81" customWidth="1"/>
    <col min="15108" max="15110" width="15.140625" style="81" customWidth="1"/>
    <col min="15111" max="15111" width="13.7109375" style="81" customWidth="1"/>
    <col min="15112" max="15112" width="16.28515625" style="81" customWidth="1"/>
    <col min="15113" max="15116" width="7.85546875" style="81"/>
    <col min="15117" max="15117" width="14.7109375" style="81" bestFit="1" customWidth="1"/>
    <col min="15118" max="15359" width="7.85546875" style="81"/>
    <col min="15360" max="15360" width="26.42578125" style="81" customWidth="1"/>
    <col min="15361" max="15361" width="12.28515625" style="81" customWidth="1"/>
    <col min="15362" max="15362" width="14.85546875" style="81" customWidth="1"/>
    <col min="15363" max="15363" width="14.42578125" style="81" customWidth="1"/>
    <col min="15364" max="15366" width="15.140625" style="81" customWidth="1"/>
    <col min="15367" max="15367" width="13.7109375" style="81" customWidth="1"/>
    <col min="15368" max="15368" width="16.28515625" style="81" customWidth="1"/>
    <col min="15369" max="15372" width="7.85546875" style="81"/>
    <col min="15373" max="15373" width="14.7109375" style="81" bestFit="1" customWidth="1"/>
    <col min="15374" max="15615" width="7.85546875" style="81"/>
    <col min="15616" max="15616" width="26.42578125" style="81" customWidth="1"/>
    <col min="15617" max="15617" width="12.28515625" style="81" customWidth="1"/>
    <col min="15618" max="15618" width="14.85546875" style="81" customWidth="1"/>
    <col min="15619" max="15619" width="14.42578125" style="81" customWidth="1"/>
    <col min="15620" max="15622" width="15.140625" style="81" customWidth="1"/>
    <col min="15623" max="15623" width="13.7109375" style="81" customWidth="1"/>
    <col min="15624" max="15624" width="16.28515625" style="81" customWidth="1"/>
    <col min="15625" max="15628" width="7.85546875" style="81"/>
    <col min="15629" max="15629" width="14.7109375" style="81" bestFit="1" customWidth="1"/>
    <col min="15630" max="15871" width="7.85546875" style="81"/>
    <col min="15872" max="15872" width="26.42578125" style="81" customWidth="1"/>
    <col min="15873" max="15873" width="12.28515625" style="81" customWidth="1"/>
    <col min="15874" max="15874" width="14.85546875" style="81" customWidth="1"/>
    <col min="15875" max="15875" width="14.42578125" style="81" customWidth="1"/>
    <col min="15876" max="15878" width="15.140625" style="81" customWidth="1"/>
    <col min="15879" max="15879" width="13.7109375" style="81" customWidth="1"/>
    <col min="15880" max="15880" width="16.28515625" style="81" customWidth="1"/>
    <col min="15881" max="15884" width="7.85546875" style="81"/>
    <col min="15885" max="15885" width="14.7109375" style="81" bestFit="1" customWidth="1"/>
    <col min="15886" max="16127" width="7.85546875" style="81"/>
    <col min="16128" max="16128" width="26.42578125" style="81" customWidth="1"/>
    <col min="16129" max="16129" width="12.28515625" style="81" customWidth="1"/>
    <col min="16130" max="16130" width="14.85546875" style="81" customWidth="1"/>
    <col min="16131" max="16131" width="14.42578125" style="81" customWidth="1"/>
    <col min="16132" max="16134" width="15.140625" style="81" customWidth="1"/>
    <col min="16135" max="16135" width="13.7109375" style="81" customWidth="1"/>
    <col min="16136" max="16136" width="16.28515625" style="81" customWidth="1"/>
    <col min="16137" max="16140" width="7.85546875" style="81"/>
    <col min="16141" max="16141" width="14.7109375" style="81" bestFit="1" customWidth="1"/>
    <col min="16142" max="16384" width="7.85546875" style="81"/>
  </cols>
  <sheetData>
    <row r="5" spans="1:11" ht="18" x14ac:dyDescent="0.25">
      <c r="A5" s="202" t="s">
        <v>121</v>
      </c>
      <c r="B5" s="202"/>
      <c r="C5" s="202"/>
      <c r="D5" s="202"/>
      <c r="E5" s="202"/>
      <c r="F5" s="202"/>
      <c r="G5" s="202"/>
      <c r="H5" s="202"/>
      <c r="I5" s="202"/>
    </row>
    <row r="6" spans="1:11" s="85" customFormat="1" ht="23.25" x14ac:dyDescent="0.35">
      <c r="A6" s="82" t="s">
        <v>0</v>
      </c>
      <c r="B6" s="83"/>
      <c r="C6" s="84"/>
      <c r="D6" s="84"/>
      <c r="E6" s="84"/>
      <c r="F6" s="84"/>
      <c r="G6" s="84"/>
      <c r="H6" s="84"/>
      <c r="I6" s="84"/>
    </row>
    <row r="7" spans="1:11" s="87" customFormat="1" ht="15.75" x14ac:dyDescent="0.25">
      <c r="A7" s="86" t="s">
        <v>65</v>
      </c>
    </row>
    <row r="8" spans="1:11" s="89" customFormat="1" ht="25.5" x14ac:dyDescent="0.2">
      <c r="A8" s="88" t="s">
        <v>2</v>
      </c>
      <c r="B8" s="88" t="s">
        <v>66</v>
      </c>
      <c r="C8" s="88" t="s">
        <v>67</v>
      </c>
      <c r="D8" s="88" t="s">
        <v>68</v>
      </c>
      <c r="E8" s="88" t="s">
        <v>69</v>
      </c>
      <c r="F8" s="88" t="s">
        <v>70</v>
      </c>
      <c r="G8" s="88" t="s">
        <v>71</v>
      </c>
      <c r="H8" s="88" t="s">
        <v>72</v>
      </c>
      <c r="I8" s="88" t="s">
        <v>73</v>
      </c>
    </row>
    <row r="9" spans="1:11" customFormat="1" x14ac:dyDescent="0.25">
      <c r="A9" s="90" t="s">
        <v>74</v>
      </c>
      <c r="B9" s="91"/>
      <c r="C9" s="92"/>
      <c r="D9" s="93"/>
      <c r="E9" s="93"/>
      <c r="F9" s="93"/>
      <c r="G9" s="93"/>
      <c r="H9" s="93"/>
      <c r="I9" s="94"/>
      <c r="K9" s="95"/>
    </row>
    <row r="10" spans="1:11" customFormat="1" x14ac:dyDescent="0.25">
      <c r="A10" s="96" t="s">
        <v>75</v>
      </c>
      <c r="B10" s="97">
        <f>'Torre 1104'!B10+'DFP-Tanque 1102'!B10+Fornalha!B10</f>
        <v>1</v>
      </c>
      <c r="C10" s="101">
        <v>40.5</v>
      </c>
      <c r="D10" s="98">
        <v>11</v>
      </c>
      <c r="E10" s="99">
        <v>0</v>
      </c>
      <c r="F10" s="99">
        <f t="shared" ref="F10:F14" si="0">(((C10*2*26)*B10)*1.7+((C10*10*4)*B10)*2)</f>
        <v>6820.2</v>
      </c>
      <c r="G10" s="99">
        <v>0</v>
      </c>
      <c r="H10" s="99">
        <f>C10*(220)*B10</f>
        <v>8910</v>
      </c>
      <c r="I10" s="103">
        <f t="shared" ref="I10:I13" si="1">E10+F10+G10+H10</f>
        <v>15730.2</v>
      </c>
    </row>
    <row r="11" spans="1:11" customFormat="1" x14ac:dyDescent="0.25">
      <c r="A11" s="96" t="s">
        <v>98</v>
      </c>
      <c r="B11" s="97">
        <f>'Torre 1104'!B11+'DFP-Tanque 1102'!B11+Fornalha!B11</f>
        <v>1</v>
      </c>
      <c r="C11" s="101">
        <v>25</v>
      </c>
      <c r="D11" s="98">
        <v>11</v>
      </c>
      <c r="E11" s="99">
        <v>0</v>
      </c>
      <c r="F11" s="99">
        <f t="shared" si="0"/>
        <v>4210</v>
      </c>
      <c r="G11" s="99">
        <v>0</v>
      </c>
      <c r="H11" s="99">
        <f>C11*(220*2)*B11</f>
        <v>11000</v>
      </c>
      <c r="I11" s="103">
        <f t="shared" si="1"/>
        <v>15210</v>
      </c>
    </row>
    <row r="12" spans="1:11" customFormat="1" x14ac:dyDescent="0.25">
      <c r="A12" s="96" t="s">
        <v>123</v>
      </c>
      <c r="B12" s="97">
        <f>'Torre 1104'!B12+'DFP-Tanque 1102'!B12+Fornalha!B12</f>
        <v>2</v>
      </c>
      <c r="C12" s="101">
        <v>19.239999999999998</v>
      </c>
      <c r="D12" s="98">
        <v>11</v>
      </c>
      <c r="E12" s="99">
        <v>0</v>
      </c>
      <c r="F12" s="99">
        <f t="shared" si="0"/>
        <v>6480.0319999999992</v>
      </c>
      <c r="G12" s="99">
        <f t="shared" ref="G12:G19" si="2">((C12*8*26)*0.4)*B12/2</f>
        <v>1600.768</v>
      </c>
      <c r="H12" s="99">
        <f>C12*(220)*B12</f>
        <v>8465.5999999999985</v>
      </c>
      <c r="I12" s="103">
        <f t="shared" si="1"/>
        <v>16546.399999999998</v>
      </c>
    </row>
    <row r="13" spans="1:11" customFormat="1" x14ac:dyDescent="0.25">
      <c r="A13" s="96" t="s">
        <v>76</v>
      </c>
      <c r="B13" s="97">
        <f>'Torre 1104'!B13+'DFP-Tanque 1102'!B13+Fornalha!B13</f>
        <v>4</v>
      </c>
      <c r="C13" s="101">
        <v>17.68</v>
      </c>
      <c r="D13" s="98">
        <v>11</v>
      </c>
      <c r="E13" s="99">
        <v>0</v>
      </c>
      <c r="F13" s="99">
        <f t="shared" si="0"/>
        <v>11909.248</v>
      </c>
      <c r="G13" s="99">
        <f t="shared" si="2"/>
        <v>2941.9520000000002</v>
      </c>
      <c r="H13" s="99">
        <f>C13*(220)*B13</f>
        <v>15558.4</v>
      </c>
      <c r="I13" s="103">
        <f t="shared" si="1"/>
        <v>30409.599999999999</v>
      </c>
    </row>
    <row r="14" spans="1:11" customFormat="1" x14ac:dyDescent="0.25">
      <c r="A14" s="102" t="s">
        <v>77</v>
      </c>
      <c r="B14" s="97"/>
      <c r="C14" s="101"/>
      <c r="D14" s="98"/>
      <c r="E14" s="99"/>
      <c r="F14" s="99"/>
      <c r="G14" s="99"/>
      <c r="H14" s="99"/>
      <c r="I14" s="103"/>
    </row>
    <row r="15" spans="1:11" customFormat="1" x14ac:dyDescent="0.25">
      <c r="A15" s="96" t="s">
        <v>78</v>
      </c>
      <c r="B15" s="97">
        <f>'Torre 1104'!B15+'DFP-Tanque 1102'!B15+Fornalha!B15</f>
        <v>24</v>
      </c>
      <c r="C15" s="101">
        <v>10.39</v>
      </c>
      <c r="D15" s="98">
        <v>11</v>
      </c>
      <c r="E15" s="99">
        <v>0</v>
      </c>
      <c r="F15" s="99">
        <f t="shared" ref="F15:F19" si="3">(((C15*2*26)*B15)*1.7+((C15*10*4)*B15)*2)</f>
        <v>41992.224000000002</v>
      </c>
      <c r="G15" s="99">
        <f t="shared" si="2"/>
        <v>10373.376</v>
      </c>
      <c r="H15" s="99">
        <f>C15*(220)*B15</f>
        <v>54859.200000000004</v>
      </c>
      <c r="I15" s="103">
        <f>E15+F15+G15+H15</f>
        <v>107224.80000000002</v>
      </c>
    </row>
    <row r="16" spans="1:11" customFormat="1" x14ac:dyDescent="0.25">
      <c r="A16" s="96" t="s">
        <v>79</v>
      </c>
      <c r="B16" s="97">
        <f>'Torre 1104'!B16+'DFP-Tanque 1102'!B16+Fornalha!B16</f>
        <v>34</v>
      </c>
      <c r="C16" s="101">
        <v>5.7</v>
      </c>
      <c r="D16" s="98">
        <v>11</v>
      </c>
      <c r="E16" s="99">
        <v>0</v>
      </c>
      <c r="F16" s="99">
        <f t="shared" si="3"/>
        <v>32635.920000000002</v>
      </c>
      <c r="G16" s="99">
        <f t="shared" si="2"/>
        <v>8062.0800000000008</v>
      </c>
      <c r="H16" s="99">
        <f t="shared" ref="H16:H18" si="4">C16*(220)*B16</f>
        <v>42636</v>
      </c>
      <c r="I16" s="103">
        <f>E16+F16+G16+H16</f>
        <v>83334</v>
      </c>
    </row>
    <row r="17" spans="1:9" customFormat="1" x14ac:dyDescent="0.25">
      <c r="A17" s="96" t="s">
        <v>80</v>
      </c>
      <c r="B17" s="97">
        <f>'Torre 1104'!B17+'DFP-Tanque 1102'!B17+Fornalha!B17</f>
        <v>5</v>
      </c>
      <c r="C17" s="101">
        <f>(2002/220)*1.04</f>
        <v>9.4640000000000004</v>
      </c>
      <c r="D17" s="98">
        <v>11</v>
      </c>
      <c r="E17" s="99">
        <v>0</v>
      </c>
      <c r="F17" s="99">
        <f t="shared" si="3"/>
        <v>7968.6880000000001</v>
      </c>
      <c r="G17" s="99">
        <f t="shared" si="2"/>
        <v>1968.5120000000004</v>
      </c>
      <c r="H17" s="99">
        <f t="shared" si="4"/>
        <v>10410.4</v>
      </c>
      <c r="I17" s="103">
        <f>E17+F17+G17+H17</f>
        <v>20347.599999999999</v>
      </c>
    </row>
    <row r="18" spans="1:9" customFormat="1" x14ac:dyDescent="0.25">
      <c r="A18" s="104" t="s">
        <v>81</v>
      </c>
      <c r="B18" s="97">
        <f>'Torre 1104'!B18+'DFP-Tanque 1102'!B18+Fornalha!B18</f>
        <v>2</v>
      </c>
      <c r="C18" s="101">
        <f>(2002/220)*1.04</f>
        <v>9.4640000000000004</v>
      </c>
      <c r="D18" s="98">
        <v>11</v>
      </c>
      <c r="E18" s="99">
        <v>0</v>
      </c>
      <c r="F18" s="99">
        <f t="shared" si="3"/>
        <v>3187.4751999999999</v>
      </c>
      <c r="G18" s="99">
        <f t="shared" si="2"/>
        <v>787.40480000000014</v>
      </c>
      <c r="H18" s="99">
        <f t="shared" si="4"/>
        <v>4164.16</v>
      </c>
      <c r="I18" s="103">
        <f>E18+F18+G18+H18</f>
        <v>8139.04</v>
      </c>
    </row>
    <row r="19" spans="1:9" customFormat="1" x14ac:dyDescent="0.25">
      <c r="A19" s="104" t="s">
        <v>131</v>
      </c>
      <c r="B19" s="97">
        <v>2</v>
      </c>
      <c r="C19" s="101">
        <v>10.5</v>
      </c>
      <c r="D19" s="98">
        <v>11</v>
      </c>
      <c r="E19" s="99">
        <v>0</v>
      </c>
      <c r="F19" s="99">
        <f t="shared" si="3"/>
        <v>3536.3999999999996</v>
      </c>
      <c r="G19" s="99">
        <f t="shared" si="2"/>
        <v>873.6</v>
      </c>
      <c r="H19" s="99">
        <f>C19*(220)*B19</f>
        <v>4620</v>
      </c>
      <c r="I19" s="103">
        <f>E19+F19+G19+H19</f>
        <v>9030</v>
      </c>
    </row>
    <row r="20" spans="1:9" customFormat="1" x14ac:dyDescent="0.25">
      <c r="A20" s="113" t="s">
        <v>122</v>
      </c>
      <c r="B20" s="114"/>
      <c r="C20" s="115"/>
      <c r="D20" s="116"/>
      <c r="E20" s="116"/>
      <c r="F20" s="116"/>
      <c r="G20" s="116"/>
      <c r="H20" s="116"/>
      <c r="I20" s="117"/>
    </row>
    <row r="21" spans="1:9" s="87" customFormat="1" x14ac:dyDescent="0.2">
      <c r="C21" s="118"/>
      <c r="D21" s="203" t="s">
        <v>82</v>
      </c>
      <c r="E21" s="204"/>
      <c r="F21" s="204"/>
      <c r="G21" s="204"/>
      <c r="H21" s="205"/>
      <c r="I21" s="119">
        <f>SUM(I10:I19)</f>
        <v>305971.63999999996</v>
      </c>
    </row>
    <row r="22" spans="1:9" s="87" customFormat="1" x14ac:dyDescent="0.2">
      <c r="A22" s="124"/>
      <c r="B22" s="125"/>
      <c r="C22" s="126"/>
    </row>
    <row r="23" spans="1:9" s="87" customFormat="1" ht="15.75" x14ac:dyDescent="0.25">
      <c r="A23" s="127"/>
      <c r="B23" s="128"/>
      <c r="C23" s="129"/>
    </row>
    <row r="24" spans="1:9" s="87" customFormat="1" ht="12.75" x14ac:dyDescent="0.2"/>
    <row r="25" spans="1:9" s="87" customFormat="1" ht="15.75" x14ac:dyDescent="0.25">
      <c r="A25" s="120"/>
      <c r="B25" s="81"/>
      <c r="C25" s="81"/>
    </row>
    <row r="26" spans="1:9" s="87" customFormat="1" x14ac:dyDescent="0.2">
      <c r="A26" s="130"/>
      <c r="B26" s="131"/>
      <c r="C26" s="126"/>
    </row>
    <row r="27" spans="1:9" s="87" customFormat="1" x14ac:dyDescent="0.2">
      <c r="A27" s="130"/>
      <c r="B27" s="131"/>
      <c r="C27" s="126"/>
    </row>
    <row r="28" spans="1:9" s="87" customFormat="1" ht="15.75" x14ac:dyDescent="0.25">
      <c r="A28" s="132"/>
      <c r="B28" s="131"/>
      <c r="C28" s="133"/>
    </row>
    <row r="29" spans="1:9" s="87" customFormat="1" ht="12.75" x14ac:dyDescent="0.2"/>
    <row r="30" spans="1:9" s="87" customFormat="1" ht="12.75" x14ac:dyDescent="0.2"/>
    <row r="31" spans="1:9" s="87" customFormat="1" ht="12.75" x14ac:dyDescent="0.2"/>
    <row r="32" spans="1:9" s="87" customFormat="1" ht="12.75" x14ac:dyDescent="0.2"/>
    <row r="33" s="87" customFormat="1" ht="12.75" x14ac:dyDescent="0.2"/>
    <row r="34" s="87" customFormat="1" ht="12.75" x14ac:dyDescent="0.2"/>
    <row r="35" s="87" customFormat="1" ht="12.75" x14ac:dyDescent="0.2"/>
    <row r="36" s="87" customFormat="1" ht="12.75" x14ac:dyDescent="0.2"/>
    <row r="37" s="87" customFormat="1" ht="12.75" x14ac:dyDescent="0.2"/>
    <row r="38" s="87" customFormat="1" ht="12.75" x14ac:dyDescent="0.2"/>
    <row r="39" s="87" customFormat="1" ht="12.75" x14ac:dyDescent="0.2"/>
    <row r="40" s="87" customFormat="1" ht="12.75" x14ac:dyDescent="0.2"/>
    <row r="41" s="87" customFormat="1" ht="12.75" x14ac:dyDescent="0.2"/>
    <row r="42" s="87" customFormat="1" ht="12.75" x14ac:dyDescent="0.2"/>
    <row r="43" s="87" customFormat="1" ht="12.75" x14ac:dyDescent="0.2"/>
    <row r="44" s="87" customFormat="1" ht="12.75" x14ac:dyDescent="0.2"/>
    <row r="45" s="87" customFormat="1" ht="12.75" x14ac:dyDescent="0.2"/>
  </sheetData>
  <mergeCells count="2">
    <mergeCell ref="A5:I5"/>
    <mergeCell ref="D21:H2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4"/>
  <sheetViews>
    <sheetView showGridLines="0" topLeftCell="A2" workbookViewId="0">
      <selection activeCell="F15" sqref="F15"/>
    </sheetView>
  </sheetViews>
  <sheetFormatPr defaultColWidth="7.85546875" defaultRowHeight="15" x14ac:dyDescent="0.2"/>
  <cols>
    <col min="1" max="1" width="26.42578125" style="81" customWidth="1"/>
    <col min="2" max="2" width="12.28515625" style="81" customWidth="1"/>
    <col min="3" max="3" width="14.85546875" style="81" customWidth="1"/>
    <col min="4" max="4" width="14.42578125" style="81" customWidth="1"/>
    <col min="5" max="7" width="15.140625" style="81" customWidth="1"/>
    <col min="8" max="8" width="13.7109375" style="81" customWidth="1"/>
    <col min="9" max="9" width="16.28515625" style="81" customWidth="1"/>
    <col min="10" max="255" width="7.85546875" style="81"/>
    <col min="256" max="256" width="26.42578125" style="81" customWidth="1"/>
    <col min="257" max="257" width="12.28515625" style="81" customWidth="1"/>
    <col min="258" max="258" width="14.85546875" style="81" customWidth="1"/>
    <col min="259" max="259" width="14.42578125" style="81" customWidth="1"/>
    <col min="260" max="262" width="15.140625" style="81" customWidth="1"/>
    <col min="263" max="263" width="13.7109375" style="81" customWidth="1"/>
    <col min="264" max="264" width="16.28515625" style="81" customWidth="1"/>
    <col min="265" max="268" width="7.85546875" style="81"/>
    <col min="269" max="269" width="14.7109375" style="81" bestFit="1" customWidth="1"/>
    <col min="270" max="511" width="7.85546875" style="81"/>
    <col min="512" max="512" width="26.42578125" style="81" customWidth="1"/>
    <col min="513" max="513" width="12.28515625" style="81" customWidth="1"/>
    <col min="514" max="514" width="14.85546875" style="81" customWidth="1"/>
    <col min="515" max="515" width="14.42578125" style="81" customWidth="1"/>
    <col min="516" max="518" width="15.140625" style="81" customWidth="1"/>
    <col min="519" max="519" width="13.7109375" style="81" customWidth="1"/>
    <col min="520" max="520" width="16.28515625" style="81" customWidth="1"/>
    <col min="521" max="524" width="7.85546875" style="81"/>
    <col min="525" max="525" width="14.7109375" style="81" bestFit="1" customWidth="1"/>
    <col min="526" max="767" width="7.85546875" style="81"/>
    <col min="768" max="768" width="26.42578125" style="81" customWidth="1"/>
    <col min="769" max="769" width="12.28515625" style="81" customWidth="1"/>
    <col min="770" max="770" width="14.85546875" style="81" customWidth="1"/>
    <col min="771" max="771" width="14.42578125" style="81" customWidth="1"/>
    <col min="772" max="774" width="15.140625" style="81" customWidth="1"/>
    <col min="775" max="775" width="13.7109375" style="81" customWidth="1"/>
    <col min="776" max="776" width="16.28515625" style="81" customWidth="1"/>
    <col min="777" max="780" width="7.85546875" style="81"/>
    <col min="781" max="781" width="14.7109375" style="81" bestFit="1" customWidth="1"/>
    <col min="782" max="1023" width="7.85546875" style="81"/>
    <col min="1024" max="1024" width="26.42578125" style="81" customWidth="1"/>
    <col min="1025" max="1025" width="12.28515625" style="81" customWidth="1"/>
    <col min="1026" max="1026" width="14.85546875" style="81" customWidth="1"/>
    <col min="1027" max="1027" width="14.42578125" style="81" customWidth="1"/>
    <col min="1028" max="1030" width="15.140625" style="81" customWidth="1"/>
    <col min="1031" max="1031" width="13.7109375" style="81" customWidth="1"/>
    <col min="1032" max="1032" width="16.28515625" style="81" customWidth="1"/>
    <col min="1033" max="1036" width="7.85546875" style="81"/>
    <col min="1037" max="1037" width="14.7109375" style="81" bestFit="1" customWidth="1"/>
    <col min="1038" max="1279" width="7.85546875" style="81"/>
    <col min="1280" max="1280" width="26.42578125" style="81" customWidth="1"/>
    <col min="1281" max="1281" width="12.28515625" style="81" customWidth="1"/>
    <col min="1282" max="1282" width="14.85546875" style="81" customWidth="1"/>
    <col min="1283" max="1283" width="14.42578125" style="81" customWidth="1"/>
    <col min="1284" max="1286" width="15.140625" style="81" customWidth="1"/>
    <col min="1287" max="1287" width="13.7109375" style="81" customWidth="1"/>
    <col min="1288" max="1288" width="16.28515625" style="81" customWidth="1"/>
    <col min="1289" max="1292" width="7.85546875" style="81"/>
    <col min="1293" max="1293" width="14.7109375" style="81" bestFit="1" customWidth="1"/>
    <col min="1294" max="1535" width="7.85546875" style="81"/>
    <col min="1536" max="1536" width="26.42578125" style="81" customWidth="1"/>
    <col min="1537" max="1537" width="12.28515625" style="81" customWidth="1"/>
    <col min="1538" max="1538" width="14.85546875" style="81" customWidth="1"/>
    <col min="1539" max="1539" width="14.42578125" style="81" customWidth="1"/>
    <col min="1540" max="1542" width="15.140625" style="81" customWidth="1"/>
    <col min="1543" max="1543" width="13.7109375" style="81" customWidth="1"/>
    <col min="1544" max="1544" width="16.28515625" style="81" customWidth="1"/>
    <col min="1545" max="1548" width="7.85546875" style="81"/>
    <col min="1549" max="1549" width="14.7109375" style="81" bestFit="1" customWidth="1"/>
    <col min="1550" max="1791" width="7.85546875" style="81"/>
    <col min="1792" max="1792" width="26.42578125" style="81" customWidth="1"/>
    <col min="1793" max="1793" width="12.28515625" style="81" customWidth="1"/>
    <col min="1794" max="1794" width="14.85546875" style="81" customWidth="1"/>
    <col min="1795" max="1795" width="14.42578125" style="81" customWidth="1"/>
    <col min="1796" max="1798" width="15.140625" style="81" customWidth="1"/>
    <col min="1799" max="1799" width="13.7109375" style="81" customWidth="1"/>
    <col min="1800" max="1800" width="16.28515625" style="81" customWidth="1"/>
    <col min="1801" max="1804" width="7.85546875" style="81"/>
    <col min="1805" max="1805" width="14.7109375" style="81" bestFit="1" customWidth="1"/>
    <col min="1806" max="2047" width="7.85546875" style="81"/>
    <col min="2048" max="2048" width="26.42578125" style="81" customWidth="1"/>
    <col min="2049" max="2049" width="12.28515625" style="81" customWidth="1"/>
    <col min="2050" max="2050" width="14.85546875" style="81" customWidth="1"/>
    <col min="2051" max="2051" width="14.42578125" style="81" customWidth="1"/>
    <col min="2052" max="2054" width="15.140625" style="81" customWidth="1"/>
    <col min="2055" max="2055" width="13.7109375" style="81" customWidth="1"/>
    <col min="2056" max="2056" width="16.28515625" style="81" customWidth="1"/>
    <col min="2057" max="2060" width="7.85546875" style="81"/>
    <col min="2061" max="2061" width="14.7109375" style="81" bestFit="1" customWidth="1"/>
    <col min="2062" max="2303" width="7.85546875" style="81"/>
    <col min="2304" max="2304" width="26.42578125" style="81" customWidth="1"/>
    <col min="2305" max="2305" width="12.28515625" style="81" customWidth="1"/>
    <col min="2306" max="2306" width="14.85546875" style="81" customWidth="1"/>
    <col min="2307" max="2307" width="14.42578125" style="81" customWidth="1"/>
    <col min="2308" max="2310" width="15.140625" style="81" customWidth="1"/>
    <col min="2311" max="2311" width="13.7109375" style="81" customWidth="1"/>
    <col min="2312" max="2312" width="16.28515625" style="81" customWidth="1"/>
    <col min="2313" max="2316" width="7.85546875" style="81"/>
    <col min="2317" max="2317" width="14.7109375" style="81" bestFit="1" customWidth="1"/>
    <col min="2318" max="2559" width="7.85546875" style="81"/>
    <col min="2560" max="2560" width="26.42578125" style="81" customWidth="1"/>
    <col min="2561" max="2561" width="12.28515625" style="81" customWidth="1"/>
    <col min="2562" max="2562" width="14.85546875" style="81" customWidth="1"/>
    <col min="2563" max="2563" width="14.42578125" style="81" customWidth="1"/>
    <col min="2564" max="2566" width="15.140625" style="81" customWidth="1"/>
    <col min="2567" max="2567" width="13.7109375" style="81" customWidth="1"/>
    <col min="2568" max="2568" width="16.28515625" style="81" customWidth="1"/>
    <col min="2569" max="2572" width="7.85546875" style="81"/>
    <col min="2573" max="2573" width="14.7109375" style="81" bestFit="1" customWidth="1"/>
    <col min="2574" max="2815" width="7.85546875" style="81"/>
    <col min="2816" max="2816" width="26.42578125" style="81" customWidth="1"/>
    <col min="2817" max="2817" width="12.28515625" style="81" customWidth="1"/>
    <col min="2818" max="2818" width="14.85546875" style="81" customWidth="1"/>
    <col min="2819" max="2819" width="14.42578125" style="81" customWidth="1"/>
    <col min="2820" max="2822" width="15.140625" style="81" customWidth="1"/>
    <col min="2823" max="2823" width="13.7109375" style="81" customWidth="1"/>
    <col min="2824" max="2824" width="16.28515625" style="81" customWidth="1"/>
    <col min="2825" max="2828" width="7.85546875" style="81"/>
    <col min="2829" max="2829" width="14.7109375" style="81" bestFit="1" customWidth="1"/>
    <col min="2830" max="3071" width="7.85546875" style="81"/>
    <col min="3072" max="3072" width="26.42578125" style="81" customWidth="1"/>
    <col min="3073" max="3073" width="12.28515625" style="81" customWidth="1"/>
    <col min="3074" max="3074" width="14.85546875" style="81" customWidth="1"/>
    <col min="3075" max="3075" width="14.42578125" style="81" customWidth="1"/>
    <col min="3076" max="3078" width="15.140625" style="81" customWidth="1"/>
    <col min="3079" max="3079" width="13.7109375" style="81" customWidth="1"/>
    <col min="3080" max="3080" width="16.28515625" style="81" customWidth="1"/>
    <col min="3081" max="3084" width="7.85546875" style="81"/>
    <col min="3085" max="3085" width="14.7109375" style="81" bestFit="1" customWidth="1"/>
    <col min="3086" max="3327" width="7.85546875" style="81"/>
    <col min="3328" max="3328" width="26.42578125" style="81" customWidth="1"/>
    <col min="3329" max="3329" width="12.28515625" style="81" customWidth="1"/>
    <col min="3330" max="3330" width="14.85546875" style="81" customWidth="1"/>
    <col min="3331" max="3331" width="14.42578125" style="81" customWidth="1"/>
    <col min="3332" max="3334" width="15.140625" style="81" customWidth="1"/>
    <col min="3335" max="3335" width="13.7109375" style="81" customWidth="1"/>
    <col min="3336" max="3336" width="16.28515625" style="81" customWidth="1"/>
    <col min="3337" max="3340" width="7.85546875" style="81"/>
    <col min="3341" max="3341" width="14.7109375" style="81" bestFit="1" customWidth="1"/>
    <col min="3342" max="3583" width="7.85546875" style="81"/>
    <col min="3584" max="3584" width="26.42578125" style="81" customWidth="1"/>
    <col min="3585" max="3585" width="12.28515625" style="81" customWidth="1"/>
    <col min="3586" max="3586" width="14.85546875" style="81" customWidth="1"/>
    <col min="3587" max="3587" width="14.42578125" style="81" customWidth="1"/>
    <col min="3588" max="3590" width="15.140625" style="81" customWidth="1"/>
    <col min="3591" max="3591" width="13.7109375" style="81" customWidth="1"/>
    <col min="3592" max="3592" width="16.28515625" style="81" customWidth="1"/>
    <col min="3593" max="3596" width="7.85546875" style="81"/>
    <col min="3597" max="3597" width="14.7109375" style="81" bestFit="1" customWidth="1"/>
    <col min="3598" max="3839" width="7.85546875" style="81"/>
    <col min="3840" max="3840" width="26.42578125" style="81" customWidth="1"/>
    <col min="3841" max="3841" width="12.28515625" style="81" customWidth="1"/>
    <col min="3842" max="3842" width="14.85546875" style="81" customWidth="1"/>
    <col min="3843" max="3843" width="14.42578125" style="81" customWidth="1"/>
    <col min="3844" max="3846" width="15.140625" style="81" customWidth="1"/>
    <col min="3847" max="3847" width="13.7109375" style="81" customWidth="1"/>
    <col min="3848" max="3848" width="16.28515625" style="81" customWidth="1"/>
    <col min="3849" max="3852" width="7.85546875" style="81"/>
    <col min="3853" max="3853" width="14.7109375" style="81" bestFit="1" customWidth="1"/>
    <col min="3854" max="4095" width="7.85546875" style="81"/>
    <col min="4096" max="4096" width="26.42578125" style="81" customWidth="1"/>
    <col min="4097" max="4097" width="12.28515625" style="81" customWidth="1"/>
    <col min="4098" max="4098" width="14.85546875" style="81" customWidth="1"/>
    <col min="4099" max="4099" width="14.42578125" style="81" customWidth="1"/>
    <col min="4100" max="4102" width="15.140625" style="81" customWidth="1"/>
    <col min="4103" max="4103" width="13.7109375" style="81" customWidth="1"/>
    <col min="4104" max="4104" width="16.28515625" style="81" customWidth="1"/>
    <col min="4105" max="4108" width="7.85546875" style="81"/>
    <col min="4109" max="4109" width="14.7109375" style="81" bestFit="1" customWidth="1"/>
    <col min="4110" max="4351" width="7.85546875" style="81"/>
    <col min="4352" max="4352" width="26.42578125" style="81" customWidth="1"/>
    <col min="4353" max="4353" width="12.28515625" style="81" customWidth="1"/>
    <col min="4354" max="4354" width="14.85546875" style="81" customWidth="1"/>
    <col min="4355" max="4355" width="14.42578125" style="81" customWidth="1"/>
    <col min="4356" max="4358" width="15.140625" style="81" customWidth="1"/>
    <col min="4359" max="4359" width="13.7109375" style="81" customWidth="1"/>
    <col min="4360" max="4360" width="16.28515625" style="81" customWidth="1"/>
    <col min="4361" max="4364" width="7.85546875" style="81"/>
    <col min="4365" max="4365" width="14.7109375" style="81" bestFit="1" customWidth="1"/>
    <col min="4366" max="4607" width="7.85546875" style="81"/>
    <col min="4608" max="4608" width="26.42578125" style="81" customWidth="1"/>
    <col min="4609" max="4609" width="12.28515625" style="81" customWidth="1"/>
    <col min="4610" max="4610" width="14.85546875" style="81" customWidth="1"/>
    <col min="4611" max="4611" width="14.42578125" style="81" customWidth="1"/>
    <col min="4612" max="4614" width="15.140625" style="81" customWidth="1"/>
    <col min="4615" max="4615" width="13.7109375" style="81" customWidth="1"/>
    <col min="4616" max="4616" width="16.28515625" style="81" customWidth="1"/>
    <col min="4617" max="4620" width="7.85546875" style="81"/>
    <col min="4621" max="4621" width="14.7109375" style="81" bestFit="1" customWidth="1"/>
    <col min="4622" max="4863" width="7.85546875" style="81"/>
    <col min="4864" max="4864" width="26.42578125" style="81" customWidth="1"/>
    <col min="4865" max="4865" width="12.28515625" style="81" customWidth="1"/>
    <col min="4866" max="4866" width="14.85546875" style="81" customWidth="1"/>
    <col min="4867" max="4867" width="14.42578125" style="81" customWidth="1"/>
    <col min="4868" max="4870" width="15.140625" style="81" customWidth="1"/>
    <col min="4871" max="4871" width="13.7109375" style="81" customWidth="1"/>
    <col min="4872" max="4872" width="16.28515625" style="81" customWidth="1"/>
    <col min="4873" max="4876" width="7.85546875" style="81"/>
    <col min="4877" max="4877" width="14.7109375" style="81" bestFit="1" customWidth="1"/>
    <col min="4878" max="5119" width="7.85546875" style="81"/>
    <col min="5120" max="5120" width="26.42578125" style="81" customWidth="1"/>
    <col min="5121" max="5121" width="12.28515625" style="81" customWidth="1"/>
    <col min="5122" max="5122" width="14.85546875" style="81" customWidth="1"/>
    <col min="5123" max="5123" width="14.42578125" style="81" customWidth="1"/>
    <col min="5124" max="5126" width="15.140625" style="81" customWidth="1"/>
    <col min="5127" max="5127" width="13.7109375" style="81" customWidth="1"/>
    <col min="5128" max="5128" width="16.28515625" style="81" customWidth="1"/>
    <col min="5129" max="5132" width="7.85546875" style="81"/>
    <col min="5133" max="5133" width="14.7109375" style="81" bestFit="1" customWidth="1"/>
    <col min="5134" max="5375" width="7.85546875" style="81"/>
    <col min="5376" max="5376" width="26.42578125" style="81" customWidth="1"/>
    <col min="5377" max="5377" width="12.28515625" style="81" customWidth="1"/>
    <col min="5378" max="5378" width="14.85546875" style="81" customWidth="1"/>
    <col min="5379" max="5379" width="14.42578125" style="81" customWidth="1"/>
    <col min="5380" max="5382" width="15.140625" style="81" customWidth="1"/>
    <col min="5383" max="5383" width="13.7109375" style="81" customWidth="1"/>
    <col min="5384" max="5384" width="16.28515625" style="81" customWidth="1"/>
    <col min="5385" max="5388" width="7.85546875" style="81"/>
    <col min="5389" max="5389" width="14.7109375" style="81" bestFit="1" customWidth="1"/>
    <col min="5390" max="5631" width="7.85546875" style="81"/>
    <col min="5632" max="5632" width="26.42578125" style="81" customWidth="1"/>
    <col min="5633" max="5633" width="12.28515625" style="81" customWidth="1"/>
    <col min="5634" max="5634" width="14.85546875" style="81" customWidth="1"/>
    <col min="5635" max="5635" width="14.42578125" style="81" customWidth="1"/>
    <col min="5636" max="5638" width="15.140625" style="81" customWidth="1"/>
    <col min="5639" max="5639" width="13.7109375" style="81" customWidth="1"/>
    <col min="5640" max="5640" width="16.28515625" style="81" customWidth="1"/>
    <col min="5641" max="5644" width="7.85546875" style="81"/>
    <col min="5645" max="5645" width="14.7109375" style="81" bestFit="1" customWidth="1"/>
    <col min="5646" max="5887" width="7.85546875" style="81"/>
    <col min="5888" max="5888" width="26.42578125" style="81" customWidth="1"/>
    <col min="5889" max="5889" width="12.28515625" style="81" customWidth="1"/>
    <col min="5890" max="5890" width="14.85546875" style="81" customWidth="1"/>
    <col min="5891" max="5891" width="14.42578125" style="81" customWidth="1"/>
    <col min="5892" max="5894" width="15.140625" style="81" customWidth="1"/>
    <col min="5895" max="5895" width="13.7109375" style="81" customWidth="1"/>
    <col min="5896" max="5896" width="16.28515625" style="81" customWidth="1"/>
    <col min="5897" max="5900" width="7.85546875" style="81"/>
    <col min="5901" max="5901" width="14.7109375" style="81" bestFit="1" customWidth="1"/>
    <col min="5902" max="6143" width="7.85546875" style="81"/>
    <col min="6144" max="6144" width="26.42578125" style="81" customWidth="1"/>
    <col min="6145" max="6145" width="12.28515625" style="81" customWidth="1"/>
    <col min="6146" max="6146" width="14.85546875" style="81" customWidth="1"/>
    <col min="6147" max="6147" width="14.42578125" style="81" customWidth="1"/>
    <col min="6148" max="6150" width="15.140625" style="81" customWidth="1"/>
    <col min="6151" max="6151" width="13.7109375" style="81" customWidth="1"/>
    <col min="6152" max="6152" width="16.28515625" style="81" customWidth="1"/>
    <col min="6153" max="6156" width="7.85546875" style="81"/>
    <col min="6157" max="6157" width="14.7109375" style="81" bestFit="1" customWidth="1"/>
    <col min="6158" max="6399" width="7.85546875" style="81"/>
    <col min="6400" max="6400" width="26.42578125" style="81" customWidth="1"/>
    <col min="6401" max="6401" width="12.28515625" style="81" customWidth="1"/>
    <col min="6402" max="6402" width="14.85546875" style="81" customWidth="1"/>
    <col min="6403" max="6403" width="14.42578125" style="81" customWidth="1"/>
    <col min="6404" max="6406" width="15.140625" style="81" customWidth="1"/>
    <col min="6407" max="6407" width="13.7109375" style="81" customWidth="1"/>
    <col min="6408" max="6408" width="16.28515625" style="81" customWidth="1"/>
    <col min="6409" max="6412" width="7.85546875" style="81"/>
    <col min="6413" max="6413" width="14.7109375" style="81" bestFit="1" customWidth="1"/>
    <col min="6414" max="6655" width="7.85546875" style="81"/>
    <col min="6656" max="6656" width="26.42578125" style="81" customWidth="1"/>
    <col min="6657" max="6657" width="12.28515625" style="81" customWidth="1"/>
    <col min="6658" max="6658" width="14.85546875" style="81" customWidth="1"/>
    <col min="6659" max="6659" width="14.42578125" style="81" customWidth="1"/>
    <col min="6660" max="6662" width="15.140625" style="81" customWidth="1"/>
    <col min="6663" max="6663" width="13.7109375" style="81" customWidth="1"/>
    <col min="6664" max="6664" width="16.28515625" style="81" customWidth="1"/>
    <col min="6665" max="6668" width="7.85546875" style="81"/>
    <col min="6669" max="6669" width="14.7109375" style="81" bestFit="1" customWidth="1"/>
    <col min="6670" max="6911" width="7.85546875" style="81"/>
    <col min="6912" max="6912" width="26.42578125" style="81" customWidth="1"/>
    <col min="6913" max="6913" width="12.28515625" style="81" customWidth="1"/>
    <col min="6914" max="6914" width="14.85546875" style="81" customWidth="1"/>
    <col min="6915" max="6915" width="14.42578125" style="81" customWidth="1"/>
    <col min="6916" max="6918" width="15.140625" style="81" customWidth="1"/>
    <col min="6919" max="6919" width="13.7109375" style="81" customWidth="1"/>
    <col min="6920" max="6920" width="16.28515625" style="81" customWidth="1"/>
    <col min="6921" max="6924" width="7.85546875" style="81"/>
    <col min="6925" max="6925" width="14.7109375" style="81" bestFit="1" customWidth="1"/>
    <col min="6926" max="7167" width="7.85546875" style="81"/>
    <col min="7168" max="7168" width="26.42578125" style="81" customWidth="1"/>
    <col min="7169" max="7169" width="12.28515625" style="81" customWidth="1"/>
    <col min="7170" max="7170" width="14.85546875" style="81" customWidth="1"/>
    <col min="7171" max="7171" width="14.42578125" style="81" customWidth="1"/>
    <col min="7172" max="7174" width="15.140625" style="81" customWidth="1"/>
    <col min="7175" max="7175" width="13.7109375" style="81" customWidth="1"/>
    <col min="7176" max="7176" width="16.28515625" style="81" customWidth="1"/>
    <col min="7177" max="7180" width="7.85546875" style="81"/>
    <col min="7181" max="7181" width="14.7109375" style="81" bestFit="1" customWidth="1"/>
    <col min="7182" max="7423" width="7.85546875" style="81"/>
    <col min="7424" max="7424" width="26.42578125" style="81" customWidth="1"/>
    <col min="7425" max="7425" width="12.28515625" style="81" customWidth="1"/>
    <col min="7426" max="7426" width="14.85546875" style="81" customWidth="1"/>
    <col min="7427" max="7427" width="14.42578125" style="81" customWidth="1"/>
    <col min="7428" max="7430" width="15.140625" style="81" customWidth="1"/>
    <col min="7431" max="7431" width="13.7109375" style="81" customWidth="1"/>
    <col min="7432" max="7432" width="16.28515625" style="81" customWidth="1"/>
    <col min="7433" max="7436" width="7.85546875" style="81"/>
    <col min="7437" max="7437" width="14.7109375" style="81" bestFit="1" customWidth="1"/>
    <col min="7438" max="7679" width="7.85546875" style="81"/>
    <col min="7680" max="7680" width="26.42578125" style="81" customWidth="1"/>
    <col min="7681" max="7681" width="12.28515625" style="81" customWidth="1"/>
    <col min="7682" max="7682" width="14.85546875" style="81" customWidth="1"/>
    <col min="7683" max="7683" width="14.42578125" style="81" customWidth="1"/>
    <col min="7684" max="7686" width="15.140625" style="81" customWidth="1"/>
    <col min="7687" max="7687" width="13.7109375" style="81" customWidth="1"/>
    <col min="7688" max="7688" width="16.28515625" style="81" customWidth="1"/>
    <col min="7689" max="7692" width="7.85546875" style="81"/>
    <col min="7693" max="7693" width="14.7109375" style="81" bestFit="1" customWidth="1"/>
    <col min="7694" max="7935" width="7.85546875" style="81"/>
    <col min="7936" max="7936" width="26.42578125" style="81" customWidth="1"/>
    <col min="7937" max="7937" width="12.28515625" style="81" customWidth="1"/>
    <col min="7938" max="7938" width="14.85546875" style="81" customWidth="1"/>
    <col min="7939" max="7939" width="14.42578125" style="81" customWidth="1"/>
    <col min="7940" max="7942" width="15.140625" style="81" customWidth="1"/>
    <col min="7943" max="7943" width="13.7109375" style="81" customWidth="1"/>
    <col min="7944" max="7944" width="16.28515625" style="81" customWidth="1"/>
    <col min="7945" max="7948" width="7.85546875" style="81"/>
    <col min="7949" max="7949" width="14.7109375" style="81" bestFit="1" customWidth="1"/>
    <col min="7950" max="8191" width="7.85546875" style="81"/>
    <col min="8192" max="8192" width="26.42578125" style="81" customWidth="1"/>
    <col min="8193" max="8193" width="12.28515625" style="81" customWidth="1"/>
    <col min="8194" max="8194" width="14.85546875" style="81" customWidth="1"/>
    <col min="8195" max="8195" width="14.42578125" style="81" customWidth="1"/>
    <col min="8196" max="8198" width="15.140625" style="81" customWidth="1"/>
    <col min="8199" max="8199" width="13.7109375" style="81" customWidth="1"/>
    <col min="8200" max="8200" width="16.28515625" style="81" customWidth="1"/>
    <col min="8201" max="8204" width="7.85546875" style="81"/>
    <col min="8205" max="8205" width="14.7109375" style="81" bestFit="1" customWidth="1"/>
    <col min="8206" max="8447" width="7.85546875" style="81"/>
    <col min="8448" max="8448" width="26.42578125" style="81" customWidth="1"/>
    <col min="8449" max="8449" width="12.28515625" style="81" customWidth="1"/>
    <col min="8450" max="8450" width="14.85546875" style="81" customWidth="1"/>
    <col min="8451" max="8451" width="14.42578125" style="81" customWidth="1"/>
    <col min="8452" max="8454" width="15.140625" style="81" customWidth="1"/>
    <col min="8455" max="8455" width="13.7109375" style="81" customWidth="1"/>
    <col min="8456" max="8456" width="16.28515625" style="81" customWidth="1"/>
    <col min="8457" max="8460" width="7.85546875" style="81"/>
    <col min="8461" max="8461" width="14.7109375" style="81" bestFit="1" customWidth="1"/>
    <col min="8462" max="8703" width="7.85546875" style="81"/>
    <col min="8704" max="8704" width="26.42578125" style="81" customWidth="1"/>
    <col min="8705" max="8705" width="12.28515625" style="81" customWidth="1"/>
    <col min="8706" max="8706" width="14.85546875" style="81" customWidth="1"/>
    <col min="8707" max="8707" width="14.42578125" style="81" customWidth="1"/>
    <col min="8708" max="8710" width="15.140625" style="81" customWidth="1"/>
    <col min="8711" max="8711" width="13.7109375" style="81" customWidth="1"/>
    <col min="8712" max="8712" width="16.28515625" style="81" customWidth="1"/>
    <col min="8713" max="8716" width="7.85546875" style="81"/>
    <col min="8717" max="8717" width="14.7109375" style="81" bestFit="1" customWidth="1"/>
    <col min="8718" max="8959" width="7.85546875" style="81"/>
    <col min="8960" max="8960" width="26.42578125" style="81" customWidth="1"/>
    <col min="8961" max="8961" width="12.28515625" style="81" customWidth="1"/>
    <col min="8962" max="8962" width="14.85546875" style="81" customWidth="1"/>
    <col min="8963" max="8963" width="14.42578125" style="81" customWidth="1"/>
    <col min="8964" max="8966" width="15.140625" style="81" customWidth="1"/>
    <col min="8967" max="8967" width="13.7109375" style="81" customWidth="1"/>
    <col min="8968" max="8968" width="16.28515625" style="81" customWidth="1"/>
    <col min="8969" max="8972" width="7.85546875" style="81"/>
    <col min="8973" max="8973" width="14.7109375" style="81" bestFit="1" customWidth="1"/>
    <col min="8974" max="9215" width="7.85546875" style="81"/>
    <col min="9216" max="9216" width="26.42578125" style="81" customWidth="1"/>
    <col min="9217" max="9217" width="12.28515625" style="81" customWidth="1"/>
    <col min="9218" max="9218" width="14.85546875" style="81" customWidth="1"/>
    <col min="9219" max="9219" width="14.42578125" style="81" customWidth="1"/>
    <col min="9220" max="9222" width="15.140625" style="81" customWidth="1"/>
    <col min="9223" max="9223" width="13.7109375" style="81" customWidth="1"/>
    <col min="9224" max="9224" width="16.28515625" style="81" customWidth="1"/>
    <col min="9225" max="9228" width="7.85546875" style="81"/>
    <col min="9229" max="9229" width="14.7109375" style="81" bestFit="1" customWidth="1"/>
    <col min="9230" max="9471" width="7.85546875" style="81"/>
    <col min="9472" max="9472" width="26.42578125" style="81" customWidth="1"/>
    <col min="9473" max="9473" width="12.28515625" style="81" customWidth="1"/>
    <col min="9474" max="9474" width="14.85546875" style="81" customWidth="1"/>
    <col min="9475" max="9475" width="14.42578125" style="81" customWidth="1"/>
    <col min="9476" max="9478" width="15.140625" style="81" customWidth="1"/>
    <col min="9479" max="9479" width="13.7109375" style="81" customWidth="1"/>
    <col min="9480" max="9480" width="16.28515625" style="81" customWidth="1"/>
    <col min="9481" max="9484" width="7.85546875" style="81"/>
    <col min="9485" max="9485" width="14.7109375" style="81" bestFit="1" customWidth="1"/>
    <col min="9486" max="9727" width="7.85546875" style="81"/>
    <col min="9728" max="9728" width="26.42578125" style="81" customWidth="1"/>
    <col min="9729" max="9729" width="12.28515625" style="81" customWidth="1"/>
    <col min="9730" max="9730" width="14.85546875" style="81" customWidth="1"/>
    <col min="9731" max="9731" width="14.42578125" style="81" customWidth="1"/>
    <col min="9732" max="9734" width="15.140625" style="81" customWidth="1"/>
    <col min="9735" max="9735" width="13.7109375" style="81" customWidth="1"/>
    <col min="9736" max="9736" width="16.28515625" style="81" customWidth="1"/>
    <col min="9737" max="9740" width="7.85546875" style="81"/>
    <col min="9741" max="9741" width="14.7109375" style="81" bestFit="1" customWidth="1"/>
    <col min="9742" max="9983" width="7.85546875" style="81"/>
    <col min="9984" max="9984" width="26.42578125" style="81" customWidth="1"/>
    <col min="9985" max="9985" width="12.28515625" style="81" customWidth="1"/>
    <col min="9986" max="9986" width="14.85546875" style="81" customWidth="1"/>
    <col min="9987" max="9987" width="14.42578125" style="81" customWidth="1"/>
    <col min="9988" max="9990" width="15.140625" style="81" customWidth="1"/>
    <col min="9991" max="9991" width="13.7109375" style="81" customWidth="1"/>
    <col min="9992" max="9992" width="16.28515625" style="81" customWidth="1"/>
    <col min="9993" max="9996" width="7.85546875" style="81"/>
    <col min="9997" max="9997" width="14.7109375" style="81" bestFit="1" customWidth="1"/>
    <col min="9998" max="10239" width="7.85546875" style="81"/>
    <col min="10240" max="10240" width="26.42578125" style="81" customWidth="1"/>
    <col min="10241" max="10241" width="12.28515625" style="81" customWidth="1"/>
    <col min="10242" max="10242" width="14.85546875" style="81" customWidth="1"/>
    <col min="10243" max="10243" width="14.42578125" style="81" customWidth="1"/>
    <col min="10244" max="10246" width="15.140625" style="81" customWidth="1"/>
    <col min="10247" max="10247" width="13.7109375" style="81" customWidth="1"/>
    <col min="10248" max="10248" width="16.28515625" style="81" customWidth="1"/>
    <col min="10249" max="10252" width="7.85546875" style="81"/>
    <col min="10253" max="10253" width="14.7109375" style="81" bestFit="1" customWidth="1"/>
    <col min="10254" max="10495" width="7.85546875" style="81"/>
    <col min="10496" max="10496" width="26.42578125" style="81" customWidth="1"/>
    <col min="10497" max="10497" width="12.28515625" style="81" customWidth="1"/>
    <col min="10498" max="10498" width="14.85546875" style="81" customWidth="1"/>
    <col min="10499" max="10499" width="14.42578125" style="81" customWidth="1"/>
    <col min="10500" max="10502" width="15.140625" style="81" customWidth="1"/>
    <col min="10503" max="10503" width="13.7109375" style="81" customWidth="1"/>
    <col min="10504" max="10504" width="16.28515625" style="81" customWidth="1"/>
    <col min="10505" max="10508" width="7.85546875" style="81"/>
    <col min="10509" max="10509" width="14.7109375" style="81" bestFit="1" customWidth="1"/>
    <col min="10510" max="10751" width="7.85546875" style="81"/>
    <col min="10752" max="10752" width="26.42578125" style="81" customWidth="1"/>
    <col min="10753" max="10753" width="12.28515625" style="81" customWidth="1"/>
    <col min="10754" max="10754" width="14.85546875" style="81" customWidth="1"/>
    <col min="10755" max="10755" width="14.42578125" style="81" customWidth="1"/>
    <col min="10756" max="10758" width="15.140625" style="81" customWidth="1"/>
    <col min="10759" max="10759" width="13.7109375" style="81" customWidth="1"/>
    <col min="10760" max="10760" width="16.28515625" style="81" customWidth="1"/>
    <col min="10761" max="10764" width="7.85546875" style="81"/>
    <col min="10765" max="10765" width="14.7109375" style="81" bestFit="1" customWidth="1"/>
    <col min="10766" max="11007" width="7.85546875" style="81"/>
    <col min="11008" max="11008" width="26.42578125" style="81" customWidth="1"/>
    <col min="11009" max="11009" width="12.28515625" style="81" customWidth="1"/>
    <col min="11010" max="11010" width="14.85546875" style="81" customWidth="1"/>
    <col min="11011" max="11011" width="14.42578125" style="81" customWidth="1"/>
    <col min="11012" max="11014" width="15.140625" style="81" customWidth="1"/>
    <col min="11015" max="11015" width="13.7109375" style="81" customWidth="1"/>
    <col min="11016" max="11016" width="16.28515625" style="81" customWidth="1"/>
    <col min="11017" max="11020" width="7.85546875" style="81"/>
    <col min="11021" max="11021" width="14.7109375" style="81" bestFit="1" customWidth="1"/>
    <col min="11022" max="11263" width="7.85546875" style="81"/>
    <col min="11264" max="11264" width="26.42578125" style="81" customWidth="1"/>
    <col min="11265" max="11265" width="12.28515625" style="81" customWidth="1"/>
    <col min="11266" max="11266" width="14.85546875" style="81" customWidth="1"/>
    <col min="11267" max="11267" width="14.42578125" style="81" customWidth="1"/>
    <col min="11268" max="11270" width="15.140625" style="81" customWidth="1"/>
    <col min="11271" max="11271" width="13.7109375" style="81" customWidth="1"/>
    <col min="11272" max="11272" width="16.28515625" style="81" customWidth="1"/>
    <col min="11273" max="11276" width="7.85546875" style="81"/>
    <col min="11277" max="11277" width="14.7109375" style="81" bestFit="1" customWidth="1"/>
    <col min="11278" max="11519" width="7.85546875" style="81"/>
    <col min="11520" max="11520" width="26.42578125" style="81" customWidth="1"/>
    <col min="11521" max="11521" width="12.28515625" style="81" customWidth="1"/>
    <col min="11522" max="11522" width="14.85546875" style="81" customWidth="1"/>
    <col min="11523" max="11523" width="14.42578125" style="81" customWidth="1"/>
    <col min="11524" max="11526" width="15.140625" style="81" customWidth="1"/>
    <col min="11527" max="11527" width="13.7109375" style="81" customWidth="1"/>
    <col min="11528" max="11528" width="16.28515625" style="81" customWidth="1"/>
    <col min="11529" max="11532" width="7.85546875" style="81"/>
    <col min="11533" max="11533" width="14.7109375" style="81" bestFit="1" customWidth="1"/>
    <col min="11534" max="11775" width="7.85546875" style="81"/>
    <col min="11776" max="11776" width="26.42578125" style="81" customWidth="1"/>
    <col min="11777" max="11777" width="12.28515625" style="81" customWidth="1"/>
    <col min="11778" max="11778" width="14.85546875" style="81" customWidth="1"/>
    <col min="11779" max="11779" width="14.42578125" style="81" customWidth="1"/>
    <col min="11780" max="11782" width="15.140625" style="81" customWidth="1"/>
    <col min="11783" max="11783" width="13.7109375" style="81" customWidth="1"/>
    <col min="11784" max="11784" width="16.28515625" style="81" customWidth="1"/>
    <col min="11785" max="11788" width="7.85546875" style="81"/>
    <col min="11789" max="11789" width="14.7109375" style="81" bestFit="1" customWidth="1"/>
    <col min="11790" max="12031" width="7.85546875" style="81"/>
    <col min="12032" max="12032" width="26.42578125" style="81" customWidth="1"/>
    <col min="12033" max="12033" width="12.28515625" style="81" customWidth="1"/>
    <col min="12034" max="12034" width="14.85546875" style="81" customWidth="1"/>
    <col min="12035" max="12035" width="14.42578125" style="81" customWidth="1"/>
    <col min="12036" max="12038" width="15.140625" style="81" customWidth="1"/>
    <col min="12039" max="12039" width="13.7109375" style="81" customWidth="1"/>
    <col min="12040" max="12040" width="16.28515625" style="81" customWidth="1"/>
    <col min="12041" max="12044" width="7.85546875" style="81"/>
    <col min="12045" max="12045" width="14.7109375" style="81" bestFit="1" customWidth="1"/>
    <col min="12046" max="12287" width="7.85546875" style="81"/>
    <col min="12288" max="12288" width="26.42578125" style="81" customWidth="1"/>
    <col min="12289" max="12289" width="12.28515625" style="81" customWidth="1"/>
    <col min="12290" max="12290" width="14.85546875" style="81" customWidth="1"/>
    <col min="12291" max="12291" width="14.42578125" style="81" customWidth="1"/>
    <col min="12292" max="12294" width="15.140625" style="81" customWidth="1"/>
    <col min="12295" max="12295" width="13.7109375" style="81" customWidth="1"/>
    <col min="12296" max="12296" width="16.28515625" style="81" customWidth="1"/>
    <col min="12297" max="12300" width="7.85546875" style="81"/>
    <col min="12301" max="12301" width="14.7109375" style="81" bestFit="1" customWidth="1"/>
    <col min="12302" max="12543" width="7.85546875" style="81"/>
    <col min="12544" max="12544" width="26.42578125" style="81" customWidth="1"/>
    <col min="12545" max="12545" width="12.28515625" style="81" customWidth="1"/>
    <col min="12546" max="12546" width="14.85546875" style="81" customWidth="1"/>
    <col min="12547" max="12547" width="14.42578125" style="81" customWidth="1"/>
    <col min="12548" max="12550" width="15.140625" style="81" customWidth="1"/>
    <col min="12551" max="12551" width="13.7109375" style="81" customWidth="1"/>
    <col min="12552" max="12552" width="16.28515625" style="81" customWidth="1"/>
    <col min="12553" max="12556" width="7.85546875" style="81"/>
    <col min="12557" max="12557" width="14.7109375" style="81" bestFit="1" customWidth="1"/>
    <col min="12558" max="12799" width="7.85546875" style="81"/>
    <col min="12800" max="12800" width="26.42578125" style="81" customWidth="1"/>
    <col min="12801" max="12801" width="12.28515625" style="81" customWidth="1"/>
    <col min="12802" max="12802" width="14.85546875" style="81" customWidth="1"/>
    <col min="12803" max="12803" width="14.42578125" style="81" customWidth="1"/>
    <col min="12804" max="12806" width="15.140625" style="81" customWidth="1"/>
    <col min="12807" max="12807" width="13.7109375" style="81" customWidth="1"/>
    <col min="12808" max="12808" width="16.28515625" style="81" customWidth="1"/>
    <col min="12809" max="12812" width="7.85546875" style="81"/>
    <col min="12813" max="12813" width="14.7109375" style="81" bestFit="1" customWidth="1"/>
    <col min="12814" max="13055" width="7.85546875" style="81"/>
    <col min="13056" max="13056" width="26.42578125" style="81" customWidth="1"/>
    <col min="13057" max="13057" width="12.28515625" style="81" customWidth="1"/>
    <col min="13058" max="13058" width="14.85546875" style="81" customWidth="1"/>
    <col min="13059" max="13059" width="14.42578125" style="81" customWidth="1"/>
    <col min="13060" max="13062" width="15.140625" style="81" customWidth="1"/>
    <col min="13063" max="13063" width="13.7109375" style="81" customWidth="1"/>
    <col min="13064" max="13064" width="16.28515625" style="81" customWidth="1"/>
    <col min="13065" max="13068" width="7.85546875" style="81"/>
    <col min="13069" max="13069" width="14.7109375" style="81" bestFit="1" customWidth="1"/>
    <col min="13070" max="13311" width="7.85546875" style="81"/>
    <col min="13312" max="13312" width="26.42578125" style="81" customWidth="1"/>
    <col min="13313" max="13313" width="12.28515625" style="81" customWidth="1"/>
    <col min="13314" max="13314" width="14.85546875" style="81" customWidth="1"/>
    <col min="13315" max="13315" width="14.42578125" style="81" customWidth="1"/>
    <col min="13316" max="13318" width="15.140625" style="81" customWidth="1"/>
    <col min="13319" max="13319" width="13.7109375" style="81" customWidth="1"/>
    <col min="13320" max="13320" width="16.28515625" style="81" customWidth="1"/>
    <col min="13321" max="13324" width="7.85546875" style="81"/>
    <col min="13325" max="13325" width="14.7109375" style="81" bestFit="1" customWidth="1"/>
    <col min="13326" max="13567" width="7.85546875" style="81"/>
    <col min="13568" max="13568" width="26.42578125" style="81" customWidth="1"/>
    <col min="13569" max="13569" width="12.28515625" style="81" customWidth="1"/>
    <col min="13570" max="13570" width="14.85546875" style="81" customWidth="1"/>
    <col min="13571" max="13571" width="14.42578125" style="81" customWidth="1"/>
    <col min="13572" max="13574" width="15.140625" style="81" customWidth="1"/>
    <col min="13575" max="13575" width="13.7109375" style="81" customWidth="1"/>
    <col min="13576" max="13576" width="16.28515625" style="81" customWidth="1"/>
    <col min="13577" max="13580" width="7.85546875" style="81"/>
    <col min="13581" max="13581" width="14.7109375" style="81" bestFit="1" customWidth="1"/>
    <col min="13582" max="13823" width="7.85546875" style="81"/>
    <col min="13824" max="13824" width="26.42578125" style="81" customWidth="1"/>
    <col min="13825" max="13825" width="12.28515625" style="81" customWidth="1"/>
    <col min="13826" max="13826" width="14.85546875" style="81" customWidth="1"/>
    <col min="13827" max="13827" width="14.42578125" style="81" customWidth="1"/>
    <col min="13828" max="13830" width="15.140625" style="81" customWidth="1"/>
    <col min="13831" max="13831" width="13.7109375" style="81" customWidth="1"/>
    <col min="13832" max="13832" width="16.28515625" style="81" customWidth="1"/>
    <col min="13833" max="13836" width="7.85546875" style="81"/>
    <col min="13837" max="13837" width="14.7109375" style="81" bestFit="1" customWidth="1"/>
    <col min="13838" max="14079" width="7.85546875" style="81"/>
    <col min="14080" max="14080" width="26.42578125" style="81" customWidth="1"/>
    <col min="14081" max="14081" width="12.28515625" style="81" customWidth="1"/>
    <col min="14082" max="14082" width="14.85546875" style="81" customWidth="1"/>
    <col min="14083" max="14083" width="14.42578125" style="81" customWidth="1"/>
    <col min="14084" max="14086" width="15.140625" style="81" customWidth="1"/>
    <col min="14087" max="14087" width="13.7109375" style="81" customWidth="1"/>
    <col min="14088" max="14088" width="16.28515625" style="81" customWidth="1"/>
    <col min="14089" max="14092" width="7.85546875" style="81"/>
    <col min="14093" max="14093" width="14.7109375" style="81" bestFit="1" customWidth="1"/>
    <col min="14094" max="14335" width="7.85546875" style="81"/>
    <col min="14336" max="14336" width="26.42578125" style="81" customWidth="1"/>
    <col min="14337" max="14337" width="12.28515625" style="81" customWidth="1"/>
    <col min="14338" max="14338" width="14.85546875" style="81" customWidth="1"/>
    <col min="14339" max="14339" width="14.42578125" style="81" customWidth="1"/>
    <col min="14340" max="14342" width="15.140625" style="81" customWidth="1"/>
    <col min="14343" max="14343" width="13.7109375" style="81" customWidth="1"/>
    <col min="14344" max="14344" width="16.28515625" style="81" customWidth="1"/>
    <col min="14345" max="14348" width="7.85546875" style="81"/>
    <col min="14349" max="14349" width="14.7109375" style="81" bestFit="1" customWidth="1"/>
    <col min="14350" max="14591" width="7.85546875" style="81"/>
    <col min="14592" max="14592" width="26.42578125" style="81" customWidth="1"/>
    <col min="14593" max="14593" width="12.28515625" style="81" customWidth="1"/>
    <col min="14594" max="14594" width="14.85546875" style="81" customWidth="1"/>
    <col min="14595" max="14595" width="14.42578125" style="81" customWidth="1"/>
    <col min="14596" max="14598" width="15.140625" style="81" customWidth="1"/>
    <col min="14599" max="14599" width="13.7109375" style="81" customWidth="1"/>
    <col min="14600" max="14600" width="16.28515625" style="81" customWidth="1"/>
    <col min="14601" max="14604" width="7.85546875" style="81"/>
    <col min="14605" max="14605" width="14.7109375" style="81" bestFit="1" customWidth="1"/>
    <col min="14606" max="14847" width="7.85546875" style="81"/>
    <col min="14848" max="14848" width="26.42578125" style="81" customWidth="1"/>
    <col min="14849" max="14849" width="12.28515625" style="81" customWidth="1"/>
    <col min="14850" max="14850" width="14.85546875" style="81" customWidth="1"/>
    <col min="14851" max="14851" width="14.42578125" style="81" customWidth="1"/>
    <col min="14852" max="14854" width="15.140625" style="81" customWidth="1"/>
    <col min="14855" max="14855" width="13.7109375" style="81" customWidth="1"/>
    <col min="14856" max="14856" width="16.28515625" style="81" customWidth="1"/>
    <col min="14857" max="14860" width="7.85546875" style="81"/>
    <col min="14861" max="14861" width="14.7109375" style="81" bestFit="1" customWidth="1"/>
    <col min="14862" max="15103" width="7.85546875" style="81"/>
    <col min="15104" max="15104" width="26.42578125" style="81" customWidth="1"/>
    <col min="15105" max="15105" width="12.28515625" style="81" customWidth="1"/>
    <col min="15106" max="15106" width="14.85546875" style="81" customWidth="1"/>
    <col min="15107" max="15107" width="14.42578125" style="81" customWidth="1"/>
    <col min="15108" max="15110" width="15.140625" style="81" customWidth="1"/>
    <col min="15111" max="15111" width="13.7109375" style="81" customWidth="1"/>
    <col min="15112" max="15112" width="16.28515625" style="81" customWidth="1"/>
    <col min="15113" max="15116" width="7.85546875" style="81"/>
    <col min="15117" max="15117" width="14.7109375" style="81" bestFit="1" customWidth="1"/>
    <col min="15118" max="15359" width="7.85546875" style="81"/>
    <col min="15360" max="15360" width="26.42578125" style="81" customWidth="1"/>
    <col min="15361" max="15361" width="12.28515625" style="81" customWidth="1"/>
    <col min="15362" max="15362" width="14.85546875" style="81" customWidth="1"/>
    <col min="15363" max="15363" width="14.42578125" style="81" customWidth="1"/>
    <col min="15364" max="15366" width="15.140625" style="81" customWidth="1"/>
    <col min="15367" max="15367" width="13.7109375" style="81" customWidth="1"/>
    <col min="15368" max="15368" width="16.28515625" style="81" customWidth="1"/>
    <col min="15369" max="15372" width="7.85546875" style="81"/>
    <col min="15373" max="15373" width="14.7109375" style="81" bestFit="1" customWidth="1"/>
    <col min="15374" max="15615" width="7.85546875" style="81"/>
    <col min="15616" max="15616" width="26.42578125" style="81" customWidth="1"/>
    <col min="15617" max="15617" width="12.28515625" style="81" customWidth="1"/>
    <col min="15618" max="15618" width="14.85546875" style="81" customWidth="1"/>
    <col min="15619" max="15619" width="14.42578125" style="81" customWidth="1"/>
    <col min="15620" max="15622" width="15.140625" style="81" customWidth="1"/>
    <col min="15623" max="15623" width="13.7109375" style="81" customWidth="1"/>
    <col min="15624" max="15624" width="16.28515625" style="81" customWidth="1"/>
    <col min="15625" max="15628" width="7.85546875" style="81"/>
    <col min="15629" max="15629" width="14.7109375" style="81" bestFit="1" customWidth="1"/>
    <col min="15630" max="15871" width="7.85546875" style="81"/>
    <col min="15872" max="15872" width="26.42578125" style="81" customWidth="1"/>
    <col min="15873" max="15873" width="12.28515625" style="81" customWidth="1"/>
    <col min="15874" max="15874" width="14.85546875" style="81" customWidth="1"/>
    <col min="15875" max="15875" width="14.42578125" style="81" customWidth="1"/>
    <col min="15876" max="15878" width="15.140625" style="81" customWidth="1"/>
    <col min="15879" max="15879" width="13.7109375" style="81" customWidth="1"/>
    <col min="15880" max="15880" width="16.28515625" style="81" customWidth="1"/>
    <col min="15881" max="15884" width="7.85546875" style="81"/>
    <col min="15885" max="15885" width="14.7109375" style="81" bestFit="1" customWidth="1"/>
    <col min="15886" max="16127" width="7.85546875" style="81"/>
    <col min="16128" max="16128" width="26.42578125" style="81" customWidth="1"/>
    <col min="16129" max="16129" width="12.28515625" style="81" customWidth="1"/>
    <col min="16130" max="16130" width="14.85546875" style="81" customWidth="1"/>
    <col min="16131" max="16131" width="14.42578125" style="81" customWidth="1"/>
    <col min="16132" max="16134" width="15.140625" style="81" customWidth="1"/>
    <col min="16135" max="16135" width="13.7109375" style="81" customWidth="1"/>
    <col min="16136" max="16136" width="16.28515625" style="81" customWidth="1"/>
    <col min="16137" max="16140" width="7.85546875" style="81"/>
    <col min="16141" max="16141" width="14.7109375" style="81" bestFit="1" customWidth="1"/>
    <col min="16142" max="16384" width="7.85546875" style="81"/>
  </cols>
  <sheetData>
    <row r="5" spans="1:11" ht="18" x14ac:dyDescent="0.25">
      <c r="A5" s="202" t="s">
        <v>121</v>
      </c>
      <c r="B5" s="202"/>
      <c r="C5" s="202"/>
      <c r="D5" s="202"/>
      <c r="E5" s="202"/>
      <c r="F5" s="202"/>
      <c r="G5" s="202"/>
      <c r="H5" s="202"/>
      <c r="I5" s="202"/>
    </row>
    <row r="6" spans="1:11" s="85" customFormat="1" ht="23.25" x14ac:dyDescent="0.35">
      <c r="A6" s="82" t="s">
        <v>0</v>
      </c>
      <c r="B6" s="83"/>
      <c r="C6" s="84"/>
      <c r="D6" s="84"/>
      <c r="E6" s="84"/>
      <c r="F6" s="84"/>
      <c r="G6" s="84"/>
      <c r="H6" s="84"/>
      <c r="I6" s="84"/>
    </row>
    <row r="7" spans="1:11" s="87" customFormat="1" ht="15.75" x14ac:dyDescent="0.25">
      <c r="A7" s="86" t="s">
        <v>65</v>
      </c>
    </row>
    <row r="8" spans="1:11" s="89" customFormat="1" ht="25.5" x14ac:dyDescent="0.2">
      <c r="A8" s="88" t="s">
        <v>2</v>
      </c>
      <c r="B8" s="88" t="s">
        <v>66</v>
      </c>
      <c r="C8" s="88" t="s">
        <v>67</v>
      </c>
      <c r="D8" s="88" t="s">
        <v>68</v>
      </c>
      <c r="E8" s="88" t="s">
        <v>69</v>
      </c>
      <c r="F8" s="88" t="s">
        <v>70</v>
      </c>
      <c r="G8" s="88" t="s">
        <v>71</v>
      </c>
      <c r="H8" s="88" t="s">
        <v>72</v>
      </c>
      <c r="I8" s="88" t="s">
        <v>73</v>
      </c>
    </row>
    <row r="9" spans="1:11" customFormat="1" x14ac:dyDescent="0.25">
      <c r="A9" s="90" t="s">
        <v>74</v>
      </c>
      <c r="B9" s="91"/>
      <c r="C9" s="92"/>
      <c r="D9" s="93"/>
      <c r="E9" s="93"/>
      <c r="F9" s="93"/>
      <c r="G9" s="93"/>
      <c r="H9" s="93"/>
      <c r="I9" s="94"/>
      <c r="K9" s="95"/>
    </row>
    <row r="10" spans="1:11" customFormat="1" x14ac:dyDescent="0.25">
      <c r="A10" s="96" t="s">
        <v>75</v>
      </c>
      <c r="B10" s="97">
        <v>0.4</v>
      </c>
      <c r="C10" s="101">
        <v>40.5</v>
      </c>
      <c r="D10" s="98">
        <v>11</v>
      </c>
      <c r="E10" s="99">
        <v>0</v>
      </c>
      <c r="F10" s="206">
        <v>0</v>
      </c>
      <c r="G10" s="99">
        <v>0</v>
      </c>
      <c r="H10" s="99">
        <f>C10*220*B10+(110*C10)</f>
        <v>8019</v>
      </c>
      <c r="I10" s="100">
        <f t="shared" ref="I10:I13" si="0">E10+F10+G10+H10</f>
        <v>8019</v>
      </c>
    </row>
    <row r="11" spans="1:11" customFormat="1" x14ac:dyDescent="0.25">
      <c r="A11" s="96" t="s">
        <v>98</v>
      </c>
      <c r="B11" s="97">
        <v>0.4</v>
      </c>
      <c r="C11" s="101">
        <v>25</v>
      </c>
      <c r="D11" s="98">
        <v>11</v>
      </c>
      <c r="E11" s="99">
        <v>0</v>
      </c>
      <c r="F11" s="206">
        <v>0</v>
      </c>
      <c r="G11" s="99">
        <v>0</v>
      </c>
      <c r="H11" s="99">
        <f>C11*220*B11+(110*C11)</f>
        <v>4950</v>
      </c>
      <c r="I11" s="100">
        <f t="shared" si="0"/>
        <v>4950</v>
      </c>
    </row>
    <row r="12" spans="1:11" customFormat="1" x14ac:dyDescent="0.25">
      <c r="A12" s="96" t="s">
        <v>123</v>
      </c>
      <c r="B12" s="97">
        <v>1</v>
      </c>
      <c r="C12" s="101">
        <v>19.239999999999998</v>
      </c>
      <c r="D12" s="98">
        <v>11</v>
      </c>
      <c r="E12" s="99">
        <v>0</v>
      </c>
      <c r="F12" s="99">
        <f t="shared" ref="F12:F14" si="1">(((C12*2*26)*B12)*1.7+((C12*10*4)*B12)*2)</f>
        <v>3240.0159999999996</v>
      </c>
      <c r="G12" s="99">
        <f t="shared" ref="G12:G14" si="2">((C12*8*26)*0.4)*B12/2</f>
        <v>800.38400000000001</v>
      </c>
      <c r="H12" s="99">
        <f>C12*220*B12+(110*C12)</f>
        <v>6349.1999999999989</v>
      </c>
      <c r="I12" s="100">
        <f t="shared" si="0"/>
        <v>10389.599999999999</v>
      </c>
    </row>
    <row r="13" spans="1:11" customFormat="1" x14ac:dyDescent="0.25">
      <c r="A13" s="96" t="s">
        <v>76</v>
      </c>
      <c r="B13" s="97">
        <v>2</v>
      </c>
      <c r="C13" s="101">
        <v>17.68</v>
      </c>
      <c r="D13" s="98">
        <v>11</v>
      </c>
      <c r="E13" s="99">
        <v>0</v>
      </c>
      <c r="F13" s="99">
        <f t="shared" si="1"/>
        <v>5954.6239999999998</v>
      </c>
      <c r="G13" s="99">
        <f t="shared" si="2"/>
        <v>1470.9760000000001</v>
      </c>
      <c r="H13" s="99">
        <f t="shared" ref="H13" si="3">C13*220*B13</f>
        <v>7779.2</v>
      </c>
      <c r="I13" s="100">
        <f t="shared" si="0"/>
        <v>15204.8</v>
      </c>
    </row>
    <row r="14" spans="1:11" customFormat="1" x14ac:dyDescent="0.25">
      <c r="A14" s="102" t="s">
        <v>77</v>
      </c>
      <c r="B14" s="97"/>
      <c r="C14" s="101"/>
      <c r="D14" s="98"/>
      <c r="E14" s="99"/>
      <c r="F14" s="99">
        <f t="shared" si="1"/>
        <v>0</v>
      </c>
      <c r="G14" s="99">
        <f t="shared" si="2"/>
        <v>0</v>
      </c>
      <c r="H14" s="99"/>
      <c r="I14" s="103"/>
    </row>
    <row r="15" spans="1:11" customFormat="1" x14ac:dyDescent="0.25">
      <c r="A15" s="96" t="s">
        <v>78</v>
      </c>
      <c r="B15" s="97">
        <v>10</v>
      </c>
      <c r="C15" s="101">
        <v>10.39</v>
      </c>
      <c r="D15" s="98">
        <v>11</v>
      </c>
      <c r="E15" s="99">
        <v>0</v>
      </c>
      <c r="F15" s="99">
        <f t="shared" ref="F15" si="4">(((C15*2*26)*B15)*1.7+((C15*10*4)*B15)*2)</f>
        <v>17496.759999999998</v>
      </c>
      <c r="G15" s="99">
        <f>((C15*8*26)*0.4)*B15/2</f>
        <v>4322.24</v>
      </c>
      <c r="H15" s="99">
        <f>C15*220*B15</f>
        <v>22858</v>
      </c>
      <c r="I15" s="100">
        <f>E15+F15+G15+H15</f>
        <v>44677</v>
      </c>
    </row>
    <row r="16" spans="1:11" customFormat="1" x14ac:dyDescent="0.25">
      <c r="A16" s="96" t="s">
        <v>79</v>
      </c>
      <c r="B16" s="97">
        <v>12</v>
      </c>
      <c r="C16" s="101">
        <v>5.7</v>
      </c>
      <c r="D16" s="98">
        <v>11</v>
      </c>
      <c r="E16" s="99">
        <v>0</v>
      </c>
      <c r="F16" s="99">
        <f t="shared" ref="F16:F18" si="5">(((C16*2*26)*B16)*1.7+((C16*10*4)*B16)*2)</f>
        <v>11518.560000000001</v>
      </c>
      <c r="G16" s="99">
        <f t="shared" ref="G16:G18" si="6">((C16*8*26)*0.4)*B16/2</f>
        <v>2845.4400000000005</v>
      </c>
      <c r="H16" s="99">
        <f>C16*220*B16</f>
        <v>15048</v>
      </c>
      <c r="I16" s="100">
        <f>E16+F16+G16+H16</f>
        <v>29412</v>
      </c>
    </row>
    <row r="17" spans="1:9" customFormat="1" x14ac:dyDescent="0.25">
      <c r="A17" s="96" t="s">
        <v>80</v>
      </c>
      <c r="B17" s="97">
        <v>2</v>
      </c>
      <c r="C17" s="101">
        <f>(2002/220)*1.04</f>
        <v>9.4640000000000004</v>
      </c>
      <c r="D17" s="98">
        <v>11</v>
      </c>
      <c r="E17" s="99">
        <v>0</v>
      </c>
      <c r="F17" s="99">
        <f t="shared" si="5"/>
        <v>3187.4751999999999</v>
      </c>
      <c r="G17" s="99">
        <f t="shared" si="6"/>
        <v>787.40480000000014</v>
      </c>
      <c r="H17" s="99">
        <f>C17*220*B17</f>
        <v>4164.16</v>
      </c>
      <c r="I17" s="100">
        <f>E17+F17+G17+H17</f>
        <v>8139.04</v>
      </c>
    </row>
    <row r="18" spans="1:9" customFormat="1" x14ac:dyDescent="0.25">
      <c r="A18" s="104" t="s">
        <v>81</v>
      </c>
      <c r="B18" s="97">
        <v>1</v>
      </c>
      <c r="C18" s="101">
        <f>(2002/220)*1.04</f>
        <v>9.4640000000000004</v>
      </c>
      <c r="D18" s="98">
        <v>11</v>
      </c>
      <c r="E18" s="99">
        <v>0</v>
      </c>
      <c r="F18" s="99">
        <f t="shared" si="5"/>
        <v>1593.7375999999999</v>
      </c>
      <c r="G18" s="99">
        <f t="shared" si="6"/>
        <v>393.70240000000007</v>
      </c>
      <c r="H18" s="99">
        <f>C18*220*B18</f>
        <v>2082.08</v>
      </c>
      <c r="I18" s="100">
        <f>E18+F18+G18+H18</f>
        <v>4069.52</v>
      </c>
    </row>
    <row r="19" spans="1:9" customFormat="1" x14ac:dyDescent="0.25">
      <c r="A19" s="113" t="s">
        <v>122</v>
      </c>
      <c r="B19" s="114"/>
      <c r="C19" s="115"/>
      <c r="D19" s="116"/>
      <c r="E19" s="116"/>
      <c r="F19" s="116"/>
      <c r="G19" s="116"/>
      <c r="H19" s="116"/>
      <c r="I19" s="117"/>
    </row>
    <row r="20" spans="1:9" s="87" customFormat="1" x14ac:dyDescent="0.2">
      <c r="C20" s="118"/>
      <c r="D20" s="203" t="s">
        <v>82</v>
      </c>
      <c r="E20" s="204"/>
      <c r="F20" s="204"/>
      <c r="G20" s="204"/>
      <c r="H20" s="205"/>
      <c r="I20" s="119">
        <f>SUM(I10:I18)</f>
        <v>124860.95999999999</v>
      </c>
    </row>
    <row r="21" spans="1:9" s="87" customFormat="1" x14ac:dyDescent="0.2">
      <c r="A21" s="124"/>
      <c r="B21" s="125"/>
      <c r="C21" s="126"/>
    </row>
    <row r="22" spans="1:9" s="87" customFormat="1" ht="15.75" x14ac:dyDescent="0.25">
      <c r="A22" s="127"/>
      <c r="B22" s="128"/>
      <c r="C22" s="129"/>
    </row>
    <row r="23" spans="1:9" s="87" customFormat="1" ht="12.75" x14ac:dyDescent="0.2"/>
    <row r="24" spans="1:9" s="87" customFormat="1" ht="15.75" x14ac:dyDescent="0.25">
      <c r="A24" s="120"/>
      <c r="B24" s="81"/>
      <c r="C24" s="81"/>
    </row>
    <row r="25" spans="1:9" s="87" customFormat="1" x14ac:dyDescent="0.2">
      <c r="A25" s="130"/>
      <c r="B25" s="131"/>
      <c r="C25" s="126"/>
    </row>
    <row r="26" spans="1:9" s="87" customFormat="1" x14ac:dyDescent="0.2">
      <c r="A26" s="130"/>
      <c r="B26" s="131"/>
      <c r="C26" s="126"/>
    </row>
    <row r="27" spans="1:9" s="87" customFormat="1" ht="15.75" x14ac:dyDescent="0.25">
      <c r="A27" s="132"/>
      <c r="B27" s="131"/>
      <c r="C27" s="133"/>
    </row>
    <row r="28" spans="1:9" s="87" customFormat="1" ht="12.75" x14ac:dyDescent="0.2"/>
    <row r="29" spans="1:9" s="87" customFormat="1" ht="12.75" x14ac:dyDescent="0.2"/>
    <row r="30" spans="1:9" s="87" customFormat="1" ht="12.75" x14ac:dyDescent="0.2"/>
    <row r="31" spans="1:9" s="87" customFormat="1" ht="12.75" x14ac:dyDescent="0.2"/>
    <row r="32" spans="1:9" s="87" customFormat="1" ht="12.75" x14ac:dyDescent="0.2"/>
    <row r="33" s="87" customFormat="1" ht="12.75" x14ac:dyDescent="0.2"/>
    <row r="34" s="87" customFormat="1" ht="12.75" x14ac:dyDescent="0.2"/>
    <row r="35" s="87" customFormat="1" ht="12.75" x14ac:dyDescent="0.2"/>
    <row r="36" s="87" customFormat="1" ht="12.75" x14ac:dyDescent="0.2"/>
    <row r="37" s="87" customFormat="1" ht="12.75" x14ac:dyDescent="0.2"/>
    <row r="38" s="87" customFormat="1" ht="12.75" x14ac:dyDescent="0.2"/>
    <row r="39" s="87" customFormat="1" ht="12.75" x14ac:dyDescent="0.2"/>
    <row r="40" s="87" customFormat="1" ht="12.75" x14ac:dyDescent="0.2"/>
    <row r="41" s="87" customFormat="1" ht="12.75" x14ac:dyDescent="0.2"/>
    <row r="42" s="87" customFormat="1" ht="12.75" x14ac:dyDescent="0.2"/>
    <row r="43" s="87" customFormat="1" ht="12.75" x14ac:dyDescent="0.2"/>
    <row r="44" s="87" customFormat="1" ht="12.75" x14ac:dyDescent="0.2"/>
  </sheetData>
  <mergeCells count="2">
    <mergeCell ref="A5:I5"/>
    <mergeCell ref="D20:H20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46"/>
  <sheetViews>
    <sheetView workbookViewId="0">
      <selection activeCell="F15" sqref="F15:G15"/>
    </sheetView>
  </sheetViews>
  <sheetFormatPr defaultColWidth="7.85546875" defaultRowHeight="15" x14ac:dyDescent="0.2"/>
  <cols>
    <col min="1" max="1" width="26.42578125" style="81" customWidth="1"/>
    <col min="2" max="2" width="12.28515625" style="81" customWidth="1"/>
    <col min="3" max="3" width="14.85546875" style="81" customWidth="1"/>
    <col min="4" max="4" width="14.42578125" style="81" customWidth="1"/>
    <col min="5" max="7" width="15.140625" style="81" customWidth="1"/>
    <col min="8" max="8" width="13.7109375" style="81" customWidth="1"/>
    <col min="9" max="9" width="16.28515625" style="81" customWidth="1"/>
    <col min="10" max="255" width="7.85546875" style="81"/>
    <col min="256" max="256" width="26.42578125" style="81" customWidth="1"/>
    <col min="257" max="257" width="12.28515625" style="81" customWidth="1"/>
    <col min="258" max="258" width="14.85546875" style="81" customWidth="1"/>
    <col min="259" max="259" width="14.42578125" style="81" customWidth="1"/>
    <col min="260" max="262" width="15.140625" style="81" customWidth="1"/>
    <col min="263" max="263" width="13.7109375" style="81" customWidth="1"/>
    <col min="264" max="264" width="16.28515625" style="81" customWidth="1"/>
    <col min="265" max="268" width="7.85546875" style="81"/>
    <col min="269" max="269" width="14.7109375" style="81" bestFit="1" customWidth="1"/>
    <col min="270" max="511" width="7.85546875" style="81"/>
    <col min="512" max="512" width="26.42578125" style="81" customWidth="1"/>
    <col min="513" max="513" width="12.28515625" style="81" customWidth="1"/>
    <col min="514" max="514" width="14.85546875" style="81" customWidth="1"/>
    <col min="515" max="515" width="14.42578125" style="81" customWidth="1"/>
    <col min="516" max="518" width="15.140625" style="81" customWidth="1"/>
    <col min="519" max="519" width="13.7109375" style="81" customWidth="1"/>
    <col min="520" max="520" width="16.28515625" style="81" customWidth="1"/>
    <col min="521" max="524" width="7.85546875" style="81"/>
    <col min="525" max="525" width="14.7109375" style="81" bestFit="1" customWidth="1"/>
    <col min="526" max="767" width="7.85546875" style="81"/>
    <col min="768" max="768" width="26.42578125" style="81" customWidth="1"/>
    <col min="769" max="769" width="12.28515625" style="81" customWidth="1"/>
    <col min="770" max="770" width="14.85546875" style="81" customWidth="1"/>
    <col min="771" max="771" width="14.42578125" style="81" customWidth="1"/>
    <col min="772" max="774" width="15.140625" style="81" customWidth="1"/>
    <col min="775" max="775" width="13.7109375" style="81" customWidth="1"/>
    <col min="776" max="776" width="16.28515625" style="81" customWidth="1"/>
    <col min="777" max="780" width="7.85546875" style="81"/>
    <col min="781" max="781" width="14.7109375" style="81" bestFit="1" customWidth="1"/>
    <col min="782" max="1023" width="7.85546875" style="81"/>
    <col min="1024" max="1024" width="26.42578125" style="81" customWidth="1"/>
    <col min="1025" max="1025" width="12.28515625" style="81" customWidth="1"/>
    <col min="1026" max="1026" width="14.85546875" style="81" customWidth="1"/>
    <col min="1027" max="1027" width="14.42578125" style="81" customWidth="1"/>
    <col min="1028" max="1030" width="15.140625" style="81" customWidth="1"/>
    <col min="1031" max="1031" width="13.7109375" style="81" customWidth="1"/>
    <col min="1032" max="1032" width="16.28515625" style="81" customWidth="1"/>
    <col min="1033" max="1036" width="7.85546875" style="81"/>
    <col min="1037" max="1037" width="14.7109375" style="81" bestFit="1" customWidth="1"/>
    <col min="1038" max="1279" width="7.85546875" style="81"/>
    <col min="1280" max="1280" width="26.42578125" style="81" customWidth="1"/>
    <col min="1281" max="1281" width="12.28515625" style="81" customWidth="1"/>
    <col min="1282" max="1282" width="14.85546875" style="81" customWidth="1"/>
    <col min="1283" max="1283" width="14.42578125" style="81" customWidth="1"/>
    <col min="1284" max="1286" width="15.140625" style="81" customWidth="1"/>
    <col min="1287" max="1287" width="13.7109375" style="81" customWidth="1"/>
    <col min="1288" max="1288" width="16.28515625" style="81" customWidth="1"/>
    <col min="1289" max="1292" width="7.85546875" style="81"/>
    <col min="1293" max="1293" width="14.7109375" style="81" bestFit="1" customWidth="1"/>
    <col min="1294" max="1535" width="7.85546875" style="81"/>
    <col min="1536" max="1536" width="26.42578125" style="81" customWidth="1"/>
    <col min="1537" max="1537" width="12.28515625" style="81" customWidth="1"/>
    <col min="1538" max="1538" width="14.85546875" style="81" customWidth="1"/>
    <col min="1539" max="1539" width="14.42578125" style="81" customWidth="1"/>
    <col min="1540" max="1542" width="15.140625" style="81" customWidth="1"/>
    <col min="1543" max="1543" width="13.7109375" style="81" customWidth="1"/>
    <col min="1544" max="1544" width="16.28515625" style="81" customWidth="1"/>
    <col min="1545" max="1548" width="7.85546875" style="81"/>
    <col min="1549" max="1549" width="14.7109375" style="81" bestFit="1" customWidth="1"/>
    <col min="1550" max="1791" width="7.85546875" style="81"/>
    <col min="1792" max="1792" width="26.42578125" style="81" customWidth="1"/>
    <col min="1793" max="1793" width="12.28515625" style="81" customWidth="1"/>
    <col min="1794" max="1794" width="14.85546875" style="81" customWidth="1"/>
    <col min="1795" max="1795" width="14.42578125" style="81" customWidth="1"/>
    <col min="1796" max="1798" width="15.140625" style="81" customWidth="1"/>
    <col min="1799" max="1799" width="13.7109375" style="81" customWidth="1"/>
    <col min="1800" max="1800" width="16.28515625" style="81" customWidth="1"/>
    <col min="1801" max="1804" width="7.85546875" style="81"/>
    <col min="1805" max="1805" width="14.7109375" style="81" bestFit="1" customWidth="1"/>
    <col min="1806" max="2047" width="7.85546875" style="81"/>
    <col min="2048" max="2048" width="26.42578125" style="81" customWidth="1"/>
    <col min="2049" max="2049" width="12.28515625" style="81" customWidth="1"/>
    <col min="2050" max="2050" width="14.85546875" style="81" customWidth="1"/>
    <col min="2051" max="2051" width="14.42578125" style="81" customWidth="1"/>
    <col min="2052" max="2054" width="15.140625" style="81" customWidth="1"/>
    <col min="2055" max="2055" width="13.7109375" style="81" customWidth="1"/>
    <col min="2056" max="2056" width="16.28515625" style="81" customWidth="1"/>
    <col min="2057" max="2060" width="7.85546875" style="81"/>
    <col min="2061" max="2061" width="14.7109375" style="81" bestFit="1" customWidth="1"/>
    <col min="2062" max="2303" width="7.85546875" style="81"/>
    <col min="2304" max="2304" width="26.42578125" style="81" customWidth="1"/>
    <col min="2305" max="2305" width="12.28515625" style="81" customWidth="1"/>
    <col min="2306" max="2306" width="14.85546875" style="81" customWidth="1"/>
    <col min="2307" max="2307" width="14.42578125" style="81" customWidth="1"/>
    <col min="2308" max="2310" width="15.140625" style="81" customWidth="1"/>
    <col min="2311" max="2311" width="13.7109375" style="81" customWidth="1"/>
    <col min="2312" max="2312" width="16.28515625" style="81" customWidth="1"/>
    <col min="2313" max="2316" width="7.85546875" style="81"/>
    <col min="2317" max="2317" width="14.7109375" style="81" bestFit="1" customWidth="1"/>
    <col min="2318" max="2559" width="7.85546875" style="81"/>
    <col min="2560" max="2560" width="26.42578125" style="81" customWidth="1"/>
    <col min="2561" max="2561" width="12.28515625" style="81" customWidth="1"/>
    <col min="2562" max="2562" width="14.85546875" style="81" customWidth="1"/>
    <col min="2563" max="2563" width="14.42578125" style="81" customWidth="1"/>
    <col min="2564" max="2566" width="15.140625" style="81" customWidth="1"/>
    <col min="2567" max="2567" width="13.7109375" style="81" customWidth="1"/>
    <col min="2568" max="2568" width="16.28515625" style="81" customWidth="1"/>
    <col min="2569" max="2572" width="7.85546875" style="81"/>
    <col min="2573" max="2573" width="14.7109375" style="81" bestFit="1" customWidth="1"/>
    <col min="2574" max="2815" width="7.85546875" style="81"/>
    <col min="2816" max="2816" width="26.42578125" style="81" customWidth="1"/>
    <col min="2817" max="2817" width="12.28515625" style="81" customWidth="1"/>
    <col min="2818" max="2818" width="14.85546875" style="81" customWidth="1"/>
    <col min="2819" max="2819" width="14.42578125" style="81" customWidth="1"/>
    <col min="2820" max="2822" width="15.140625" style="81" customWidth="1"/>
    <col min="2823" max="2823" width="13.7109375" style="81" customWidth="1"/>
    <col min="2824" max="2824" width="16.28515625" style="81" customWidth="1"/>
    <col min="2825" max="2828" width="7.85546875" style="81"/>
    <col min="2829" max="2829" width="14.7109375" style="81" bestFit="1" customWidth="1"/>
    <col min="2830" max="3071" width="7.85546875" style="81"/>
    <col min="3072" max="3072" width="26.42578125" style="81" customWidth="1"/>
    <col min="3073" max="3073" width="12.28515625" style="81" customWidth="1"/>
    <col min="3074" max="3074" width="14.85546875" style="81" customWidth="1"/>
    <col min="3075" max="3075" width="14.42578125" style="81" customWidth="1"/>
    <col min="3076" max="3078" width="15.140625" style="81" customWidth="1"/>
    <col min="3079" max="3079" width="13.7109375" style="81" customWidth="1"/>
    <col min="3080" max="3080" width="16.28515625" style="81" customWidth="1"/>
    <col min="3081" max="3084" width="7.85546875" style="81"/>
    <col min="3085" max="3085" width="14.7109375" style="81" bestFit="1" customWidth="1"/>
    <col min="3086" max="3327" width="7.85546875" style="81"/>
    <col min="3328" max="3328" width="26.42578125" style="81" customWidth="1"/>
    <col min="3329" max="3329" width="12.28515625" style="81" customWidth="1"/>
    <col min="3330" max="3330" width="14.85546875" style="81" customWidth="1"/>
    <col min="3331" max="3331" width="14.42578125" style="81" customWidth="1"/>
    <col min="3332" max="3334" width="15.140625" style="81" customWidth="1"/>
    <col min="3335" max="3335" width="13.7109375" style="81" customWidth="1"/>
    <col min="3336" max="3336" width="16.28515625" style="81" customWidth="1"/>
    <col min="3337" max="3340" width="7.85546875" style="81"/>
    <col min="3341" max="3341" width="14.7109375" style="81" bestFit="1" customWidth="1"/>
    <col min="3342" max="3583" width="7.85546875" style="81"/>
    <col min="3584" max="3584" width="26.42578125" style="81" customWidth="1"/>
    <col min="3585" max="3585" width="12.28515625" style="81" customWidth="1"/>
    <col min="3586" max="3586" width="14.85546875" style="81" customWidth="1"/>
    <col min="3587" max="3587" width="14.42578125" style="81" customWidth="1"/>
    <col min="3588" max="3590" width="15.140625" style="81" customWidth="1"/>
    <col min="3591" max="3591" width="13.7109375" style="81" customWidth="1"/>
    <col min="3592" max="3592" width="16.28515625" style="81" customWidth="1"/>
    <col min="3593" max="3596" width="7.85546875" style="81"/>
    <col min="3597" max="3597" width="14.7109375" style="81" bestFit="1" customWidth="1"/>
    <col min="3598" max="3839" width="7.85546875" style="81"/>
    <col min="3840" max="3840" width="26.42578125" style="81" customWidth="1"/>
    <col min="3841" max="3841" width="12.28515625" style="81" customWidth="1"/>
    <col min="3842" max="3842" width="14.85546875" style="81" customWidth="1"/>
    <col min="3843" max="3843" width="14.42578125" style="81" customWidth="1"/>
    <col min="3844" max="3846" width="15.140625" style="81" customWidth="1"/>
    <col min="3847" max="3847" width="13.7109375" style="81" customWidth="1"/>
    <col min="3848" max="3848" width="16.28515625" style="81" customWidth="1"/>
    <col min="3849" max="3852" width="7.85546875" style="81"/>
    <col min="3853" max="3853" width="14.7109375" style="81" bestFit="1" customWidth="1"/>
    <col min="3854" max="4095" width="7.85546875" style="81"/>
    <col min="4096" max="4096" width="26.42578125" style="81" customWidth="1"/>
    <col min="4097" max="4097" width="12.28515625" style="81" customWidth="1"/>
    <col min="4098" max="4098" width="14.85546875" style="81" customWidth="1"/>
    <col min="4099" max="4099" width="14.42578125" style="81" customWidth="1"/>
    <col min="4100" max="4102" width="15.140625" style="81" customWidth="1"/>
    <col min="4103" max="4103" width="13.7109375" style="81" customWidth="1"/>
    <col min="4104" max="4104" width="16.28515625" style="81" customWidth="1"/>
    <col min="4105" max="4108" width="7.85546875" style="81"/>
    <col min="4109" max="4109" width="14.7109375" style="81" bestFit="1" customWidth="1"/>
    <col min="4110" max="4351" width="7.85546875" style="81"/>
    <col min="4352" max="4352" width="26.42578125" style="81" customWidth="1"/>
    <col min="4353" max="4353" width="12.28515625" style="81" customWidth="1"/>
    <col min="4354" max="4354" width="14.85546875" style="81" customWidth="1"/>
    <col min="4355" max="4355" width="14.42578125" style="81" customWidth="1"/>
    <col min="4356" max="4358" width="15.140625" style="81" customWidth="1"/>
    <col min="4359" max="4359" width="13.7109375" style="81" customWidth="1"/>
    <col min="4360" max="4360" width="16.28515625" style="81" customWidth="1"/>
    <col min="4361" max="4364" width="7.85546875" style="81"/>
    <col min="4365" max="4365" width="14.7109375" style="81" bestFit="1" customWidth="1"/>
    <col min="4366" max="4607" width="7.85546875" style="81"/>
    <col min="4608" max="4608" width="26.42578125" style="81" customWidth="1"/>
    <col min="4609" max="4609" width="12.28515625" style="81" customWidth="1"/>
    <col min="4610" max="4610" width="14.85546875" style="81" customWidth="1"/>
    <col min="4611" max="4611" width="14.42578125" style="81" customWidth="1"/>
    <col min="4612" max="4614" width="15.140625" style="81" customWidth="1"/>
    <col min="4615" max="4615" width="13.7109375" style="81" customWidth="1"/>
    <col min="4616" max="4616" width="16.28515625" style="81" customWidth="1"/>
    <col min="4617" max="4620" width="7.85546875" style="81"/>
    <col min="4621" max="4621" width="14.7109375" style="81" bestFit="1" customWidth="1"/>
    <col min="4622" max="4863" width="7.85546875" style="81"/>
    <col min="4864" max="4864" width="26.42578125" style="81" customWidth="1"/>
    <col min="4865" max="4865" width="12.28515625" style="81" customWidth="1"/>
    <col min="4866" max="4866" width="14.85546875" style="81" customWidth="1"/>
    <col min="4867" max="4867" width="14.42578125" style="81" customWidth="1"/>
    <col min="4868" max="4870" width="15.140625" style="81" customWidth="1"/>
    <col min="4871" max="4871" width="13.7109375" style="81" customWidth="1"/>
    <col min="4872" max="4872" width="16.28515625" style="81" customWidth="1"/>
    <col min="4873" max="4876" width="7.85546875" style="81"/>
    <col min="4877" max="4877" width="14.7109375" style="81" bestFit="1" customWidth="1"/>
    <col min="4878" max="5119" width="7.85546875" style="81"/>
    <col min="5120" max="5120" width="26.42578125" style="81" customWidth="1"/>
    <col min="5121" max="5121" width="12.28515625" style="81" customWidth="1"/>
    <col min="5122" max="5122" width="14.85546875" style="81" customWidth="1"/>
    <col min="5123" max="5123" width="14.42578125" style="81" customWidth="1"/>
    <col min="5124" max="5126" width="15.140625" style="81" customWidth="1"/>
    <col min="5127" max="5127" width="13.7109375" style="81" customWidth="1"/>
    <col min="5128" max="5128" width="16.28515625" style="81" customWidth="1"/>
    <col min="5129" max="5132" width="7.85546875" style="81"/>
    <col min="5133" max="5133" width="14.7109375" style="81" bestFit="1" customWidth="1"/>
    <col min="5134" max="5375" width="7.85546875" style="81"/>
    <col min="5376" max="5376" width="26.42578125" style="81" customWidth="1"/>
    <col min="5377" max="5377" width="12.28515625" style="81" customWidth="1"/>
    <col min="5378" max="5378" width="14.85546875" style="81" customWidth="1"/>
    <col min="5379" max="5379" width="14.42578125" style="81" customWidth="1"/>
    <col min="5380" max="5382" width="15.140625" style="81" customWidth="1"/>
    <col min="5383" max="5383" width="13.7109375" style="81" customWidth="1"/>
    <col min="5384" max="5384" width="16.28515625" style="81" customWidth="1"/>
    <col min="5385" max="5388" width="7.85546875" style="81"/>
    <col min="5389" max="5389" width="14.7109375" style="81" bestFit="1" customWidth="1"/>
    <col min="5390" max="5631" width="7.85546875" style="81"/>
    <col min="5632" max="5632" width="26.42578125" style="81" customWidth="1"/>
    <col min="5633" max="5633" width="12.28515625" style="81" customWidth="1"/>
    <col min="5634" max="5634" width="14.85546875" style="81" customWidth="1"/>
    <col min="5635" max="5635" width="14.42578125" style="81" customWidth="1"/>
    <col min="5636" max="5638" width="15.140625" style="81" customWidth="1"/>
    <col min="5639" max="5639" width="13.7109375" style="81" customWidth="1"/>
    <col min="5640" max="5640" width="16.28515625" style="81" customWidth="1"/>
    <col min="5641" max="5644" width="7.85546875" style="81"/>
    <col min="5645" max="5645" width="14.7109375" style="81" bestFit="1" customWidth="1"/>
    <col min="5646" max="5887" width="7.85546875" style="81"/>
    <col min="5888" max="5888" width="26.42578125" style="81" customWidth="1"/>
    <col min="5889" max="5889" width="12.28515625" style="81" customWidth="1"/>
    <col min="5890" max="5890" width="14.85546875" style="81" customWidth="1"/>
    <col min="5891" max="5891" width="14.42578125" style="81" customWidth="1"/>
    <col min="5892" max="5894" width="15.140625" style="81" customWidth="1"/>
    <col min="5895" max="5895" width="13.7109375" style="81" customWidth="1"/>
    <col min="5896" max="5896" width="16.28515625" style="81" customWidth="1"/>
    <col min="5897" max="5900" width="7.85546875" style="81"/>
    <col min="5901" max="5901" width="14.7109375" style="81" bestFit="1" customWidth="1"/>
    <col min="5902" max="6143" width="7.85546875" style="81"/>
    <col min="6144" max="6144" width="26.42578125" style="81" customWidth="1"/>
    <col min="6145" max="6145" width="12.28515625" style="81" customWidth="1"/>
    <col min="6146" max="6146" width="14.85546875" style="81" customWidth="1"/>
    <col min="6147" max="6147" width="14.42578125" style="81" customWidth="1"/>
    <col min="6148" max="6150" width="15.140625" style="81" customWidth="1"/>
    <col min="6151" max="6151" width="13.7109375" style="81" customWidth="1"/>
    <col min="6152" max="6152" width="16.28515625" style="81" customWidth="1"/>
    <col min="6153" max="6156" width="7.85546875" style="81"/>
    <col min="6157" max="6157" width="14.7109375" style="81" bestFit="1" customWidth="1"/>
    <col min="6158" max="6399" width="7.85546875" style="81"/>
    <col min="6400" max="6400" width="26.42578125" style="81" customWidth="1"/>
    <col min="6401" max="6401" width="12.28515625" style="81" customWidth="1"/>
    <col min="6402" max="6402" width="14.85546875" style="81" customWidth="1"/>
    <col min="6403" max="6403" width="14.42578125" style="81" customWidth="1"/>
    <col min="6404" max="6406" width="15.140625" style="81" customWidth="1"/>
    <col min="6407" max="6407" width="13.7109375" style="81" customWidth="1"/>
    <col min="6408" max="6408" width="16.28515625" style="81" customWidth="1"/>
    <col min="6409" max="6412" width="7.85546875" style="81"/>
    <col min="6413" max="6413" width="14.7109375" style="81" bestFit="1" customWidth="1"/>
    <col min="6414" max="6655" width="7.85546875" style="81"/>
    <col min="6656" max="6656" width="26.42578125" style="81" customWidth="1"/>
    <col min="6657" max="6657" width="12.28515625" style="81" customWidth="1"/>
    <col min="6658" max="6658" width="14.85546875" style="81" customWidth="1"/>
    <col min="6659" max="6659" width="14.42578125" style="81" customWidth="1"/>
    <col min="6660" max="6662" width="15.140625" style="81" customWidth="1"/>
    <col min="6663" max="6663" width="13.7109375" style="81" customWidth="1"/>
    <col min="6664" max="6664" width="16.28515625" style="81" customWidth="1"/>
    <col min="6665" max="6668" width="7.85546875" style="81"/>
    <col min="6669" max="6669" width="14.7109375" style="81" bestFit="1" customWidth="1"/>
    <col min="6670" max="6911" width="7.85546875" style="81"/>
    <col min="6912" max="6912" width="26.42578125" style="81" customWidth="1"/>
    <col min="6913" max="6913" width="12.28515625" style="81" customWidth="1"/>
    <col min="6914" max="6914" width="14.85546875" style="81" customWidth="1"/>
    <col min="6915" max="6915" width="14.42578125" style="81" customWidth="1"/>
    <col min="6916" max="6918" width="15.140625" style="81" customWidth="1"/>
    <col min="6919" max="6919" width="13.7109375" style="81" customWidth="1"/>
    <col min="6920" max="6920" width="16.28515625" style="81" customWidth="1"/>
    <col min="6921" max="6924" width="7.85546875" style="81"/>
    <col min="6925" max="6925" width="14.7109375" style="81" bestFit="1" customWidth="1"/>
    <col min="6926" max="7167" width="7.85546875" style="81"/>
    <col min="7168" max="7168" width="26.42578125" style="81" customWidth="1"/>
    <col min="7169" max="7169" width="12.28515625" style="81" customWidth="1"/>
    <col min="7170" max="7170" width="14.85546875" style="81" customWidth="1"/>
    <col min="7171" max="7171" width="14.42578125" style="81" customWidth="1"/>
    <col min="7172" max="7174" width="15.140625" style="81" customWidth="1"/>
    <col min="7175" max="7175" width="13.7109375" style="81" customWidth="1"/>
    <col min="7176" max="7176" width="16.28515625" style="81" customWidth="1"/>
    <col min="7177" max="7180" width="7.85546875" style="81"/>
    <col min="7181" max="7181" width="14.7109375" style="81" bestFit="1" customWidth="1"/>
    <col min="7182" max="7423" width="7.85546875" style="81"/>
    <col min="7424" max="7424" width="26.42578125" style="81" customWidth="1"/>
    <col min="7425" max="7425" width="12.28515625" style="81" customWidth="1"/>
    <col min="7426" max="7426" width="14.85546875" style="81" customWidth="1"/>
    <col min="7427" max="7427" width="14.42578125" style="81" customWidth="1"/>
    <col min="7428" max="7430" width="15.140625" style="81" customWidth="1"/>
    <col min="7431" max="7431" width="13.7109375" style="81" customWidth="1"/>
    <col min="7432" max="7432" width="16.28515625" style="81" customWidth="1"/>
    <col min="7433" max="7436" width="7.85546875" style="81"/>
    <col min="7437" max="7437" width="14.7109375" style="81" bestFit="1" customWidth="1"/>
    <col min="7438" max="7679" width="7.85546875" style="81"/>
    <col min="7680" max="7680" width="26.42578125" style="81" customWidth="1"/>
    <col min="7681" max="7681" width="12.28515625" style="81" customWidth="1"/>
    <col min="7682" max="7682" width="14.85546875" style="81" customWidth="1"/>
    <col min="7683" max="7683" width="14.42578125" style="81" customWidth="1"/>
    <col min="7684" max="7686" width="15.140625" style="81" customWidth="1"/>
    <col min="7687" max="7687" width="13.7109375" style="81" customWidth="1"/>
    <col min="7688" max="7688" width="16.28515625" style="81" customWidth="1"/>
    <col min="7689" max="7692" width="7.85546875" style="81"/>
    <col min="7693" max="7693" width="14.7109375" style="81" bestFit="1" customWidth="1"/>
    <col min="7694" max="7935" width="7.85546875" style="81"/>
    <col min="7936" max="7936" width="26.42578125" style="81" customWidth="1"/>
    <col min="7937" max="7937" width="12.28515625" style="81" customWidth="1"/>
    <col min="7938" max="7938" width="14.85546875" style="81" customWidth="1"/>
    <col min="7939" max="7939" width="14.42578125" style="81" customWidth="1"/>
    <col min="7940" max="7942" width="15.140625" style="81" customWidth="1"/>
    <col min="7943" max="7943" width="13.7109375" style="81" customWidth="1"/>
    <col min="7944" max="7944" width="16.28515625" style="81" customWidth="1"/>
    <col min="7945" max="7948" width="7.85546875" style="81"/>
    <col min="7949" max="7949" width="14.7109375" style="81" bestFit="1" customWidth="1"/>
    <col min="7950" max="8191" width="7.85546875" style="81"/>
    <col min="8192" max="8192" width="26.42578125" style="81" customWidth="1"/>
    <col min="8193" max="8193" width="12.28515625" style="81" customWidth="1"/>
    <col min="8194" max="8194" width="14.85546875" style="81" customWidth="1"/>
    <col min="8195" max="8195" width="14.42578125" style="81" customWidth="1"/>
    <col min="8196" max="8198" width="15.140625" style="81" customWidth="1"/>
    <col min="8199" max="8199" width="13.7109375" style="81" customWidth="1"/>
    <col min="8200" max="8200" width="16.28515625" style="81" customWidth="1"/>
    <col min="8201" max="8204" width="7.85546875" style="81"/>
    <col min="8205" max="8205" width="14.7109375" style="81" bestFit="1" customWidth="1"/>
    <col min="8206" max="8447" width="7.85546875" style="81"/>
    <col min="8448" max="8448" width="26.42578125" style="81" customWidth="1"/>
    <col min="8449" max="8449" width="12.28515625" style="81" customWidth="1"/>
    <col min="8450" max="8450" width="14.85546875" style="81" customWidth="1"/>
    <col min="8451" max="8451" width="14.42578125" style="81" customWidth="1"/>
    <col min="8452" max="8454" width="15.140625" style="81" customWidth="1"/>
    <col min="8455" max="8455" width="13.7109375" style="81" customWidth="1"/>
    <col min="8456" max="8456" width="16.28515625" style="81" customWidth="1"/>
    <col min="8457" max="8460" width="7.85546875" style="81"/>
    <col min="8461" max="8461" width="14.7109375" style="81" bestFit="1" customWidth="1"/>
    <col min="8462" max="8703" width="7.85546875" style="81"/>
    <col min="8704" max="8704" width="26.42578125" style="81" customWidth="1"/>
    <col min="8705" max="8705" width="12.28515625" style="81" customWidth="1"/>
    <col min="8706" max="8706" width="14.85546875" style="81" customWidth="1"/>
    <col min="8707" max="8707" width="14.42578125" style="81" customWidth="1"/>
    <col min="8708" max="8710" width="15.140625" style="81" customWidth="1"/>
    <col min="8711" max="8711" width="13.7109375" style="81" customWidth="1"/>
    <col min="8712" max="8712" width="16.28515625" style="81" customWidth="1"/>
    <col min="8713" max="8716" width="7.85546875" style="81"/>
    <col min="8717" max="8717" width="14.7109375" style="81" bestFit="1" customWidth="1"/>
    <col min="8718" max="8959" width="7.85546875" style="81"/>
    <col min="8960" max="8960" width="26.42578125" style="81" customWidth="1"/>
    <col min="8961" max="8961" width="12.28515625" style="81" customWidth="1"/>
    <col min="8962" max="8962" width="14.85546875" style="81" customWidth="1"/>
    <col min="8963" max="8963" width="14.42578125" style="81" customWidth="1"/>
    <col min="8964" max="8966" width="15.140625" style="81" customWidth="1"/>
    <col min="8967" max="8967" width="13.7109375" style="81" customWidth="1"/>
    <col min="8968" max="8968" width="16.28515625" style="81" customWidth="1"/>
    <col min="8969" max="8972" width="7.85546875" style="81"/>
    <col min="8973" max="8973" width="14.7109375" style="81" bestFit="1" customWidth="1"/>
    <col min="8974" max="9215" width="7.85546875" style="81"/>
    <col min="9216" max="9216" width="26.42578125" style="81" customWidth="1"/>
    <col min="9217" max="9217" width="12.28515625" style="81" customWidth="1"/>
    <col min="9218" max="9218" width="14.85546875" style="81" customWidth="1"/>
    <col min="9219" max="9219" width="14.42578125" style="81" customWidth="1"/>
    <col min="9220" max="9222" width="15.140625" style="81" customWidth="1"/>
    <col min="9223" max="9223" width="13.7109375" style="81" customWidth="1"/>
    <col min="9224" max="9224" width="16.28515625" style="81" customWidth="1"/>
    <col min="9225" max="9228" width="7.85546875" style="81"/>
    <col min="9229" max="9229" width="14.7109375" style="81" bestFit="1" customWidth="1"/>
    <col min="9230" max="9471" width="7.85546875" style="81"/>
    <col min="9472" max="9472" width="26.42578125" style="81" customWidth="1"/>
    <col min="9473" max="9473" width="12.28515625" style="81" customWidth="1"/>
    <col min="9474" max="9474" width="14.85546875" style="81" customWidth="1"/>
    <col min="9475" max="9475" width="14.42578125" style="81" customWidth="1"/>
    <col min="9476" max="9478" width="15.140625" style="81" customWidth="1"/>
    <col min="9479" max="9479" width="13.7109375" style="81" customWidth="1"/>
    <col min="9480" max="9480" width="16.28515625" style="81" customWidth="1"/>
    <col min="9481" max="9484" width="7.85546875" style="81"/>
    <col min="9485" max="9485" width="14.7109375" style="81" bestFit="1" customWidth="1"/>
    <col min="9486" max="9727" width="7.85546875" style="81"/>
    <col min="9728" max="9728" width="26.42578125" style="81" customWidth="1"/>
    <col min="9729" max="9729" width="12.28515625" style="81" customWidth="1"/>
    <col min="9730" max="9730" width="14.85546875" style="81" customWidth="1"/>
    <col min="9731" max="9731" width="14.42578125" style="81" customWidth="1"/>
    <col min="9732" max="9734" width="15.140625" style="81" customWidth="1"/>
    <col min="9735" max="9735" width="13.7109375" style="81" customWidth="1"/>
    <col min="9736" max="9736" width="16.28515625" style="81" customWidth="1"/>
    <col min="9737" max="9740" width="7.85546875" style="81"/>
    <col min="9741" max="9741" width="14.7109375" style="81" bestFit="1" customWidth="1"/>
    <col min="9742" max="9983" width="7.85546875" style="81"/>
    <col min="9984" max="9984" width="26.42578125" style="81" customWidth="1"/>
    <col min="9985" max="9985" width="12.28515625" style="81" customWidth="1"/>
    <col min="9986" max="9986" width="14.85546875" style="81" customWidth="1"/>
    <col min="9987" max="9987" width="14.42578125" style="81" customWidth="1"/>
    <col min="9988" max="9990" width="15.140625" style="81" customWidth="1"/>
    <col min="9991" max="9991" width="13.7109375" style="81" customWidth="1"/>
    <col min="9992" max="9992" width="16.28515625" style="81" customWidth="1"/>
    <col min="9993" max="9996" width="7.85546875" style="81"/>
    <col min="9997" max="9997" width="14.7109375" style="81" bestFit="1" customWidth="1"/>
    <col min="9998" max="10239" width="7.85546875" style="81"/>
    <col min="10240" max="10240" width="26.42578125" style="81" customWidth="1"/>
    <col min="10241" max="10241" width="12.28515625" style="81" customWidth="1"/>
    <col min="10242" max="10242" width="14.85546875" style="81" customWidth="1"/>
    <col min="10243" max="10243" width="14.42578125" style="81" customWidth="1"/>
    <col min="10244" max="10246" width="15.140625" style="81" customWidth="1"/>
    <col min="10247" max="10247" width="13.7109375" style="81" customWidth="1"/>
    <col min="10248" max="10248" width="16.28515625" style="81" customWidth="1"/>
    <col min="10249" max="10252" width="7.85546875" style="81"/>
    <col min="10253" max="10253" width="14.7109375" style="81" bestFit="1" customWidth="1"/>
    <col min="10254" max="10495" width="7.85546875" style="81"/>
    <col min="10496" max="10496" width="26.42578125" style="81" customWidth="1"/>
    <col min="10497" max="10497" width="12.28515625" style="81" customWidth="1"/>
    <col min="10498" max="10498" width="14.85546875" style="81" customWidth="1"/>
    <col min="10499" max="10499" width="14.42578125" style="81" customWidth="1"/>
    <col min="10500" max="10502" width="15.140625" style="81" customWidth="1"/>
    <col min="10503" max="10503" width="13.7109375" style="81" customWidth="1"/>
    <col min="10504" max="10504" width="16.28515625" style="81" customWidth="1"/>
    <col min="10505" max="10508" width="7.85546875" style="81"/>
    <col min="10509" max="10509" width="14.7109375" style="81" bestFit="1" customWidth="1"/>
    <col min="10510" max="10751" width="7.85546875" style="81"/>
    <col min="10752" max="10752" width="26.42578125" style="81" customWidth="1"/>
    <col min="10753" max="10753" width="12.28515625" style="81" customWidth="1"/>
    <col min="10754" max="10754" width="14.85546875" style="81" customWidth="1"/>
    <col min="10755" max="10755" width="14.42578125" style="81" customWidth="1"/>
    <col min="10756" max="10758" width="15.140625" style="81" customWidth="1"/>
    <col min="10759" max="10759" width="13.7109375" style="81" customWidth="1"/>
    <col min="10760" max="10760" width="16.28515625" style="81" customWidth="1"/>
    <col min="10761" max="10764" width="7.85546875" style="81"/>
    <col min="10765" max="10765" width="14.7109375" style="81" bestFit="1" customWidth="1"/>
    <col min="10766" max="11007" width="7.85546875" style="81"/>
    <col min="11008" max="11008" width="26.42578125" style="81" customWidth="1"/>
    <col min="11009" max="11009" width="12.28515625" style="81" customWidth="1"/>
    <col min="11010" max="11010" width="14.85546875" style="81" customWidth="1"/>
    <col min="11011" max="11011" width="14.42578125" style="81" customWidth="1"/>
    <col min="11012" max="11014" width="15.140625" style="81" customWidth="1"/>
    <col min="11015" max="11015" width="13.7109375" style="81" customWidth="1"/>
    <col min="11016" max="11016" width="16.28515625" style="81" customWidth="1"/>
    <col min="11017" max="11020" width="7.85546875" style="81"/>
    <col min="11021" max="11021" width="14.7109375" style="81" bestFit="1" customWidth="1"/>
    <col min="11022" max="11263" width="7.85546875" style="81"/>
    <col min="11264" max="11264" width="26.42578125" style="81" customWidth="1"/>
    <col min="11265" max="11265" width="12.28515625" style="81" customWidth="1"/>
    <col min="11266" max="11266" width="14.85546875" style="81" customWidth="1"/>
    <col min="11267" max="11267" width="14.42578125" style="81" customWidth="1"/>
    <col min="11268" max="11270" width="15.140625" style="81" customWidth="1"/>
    <col min="11271" max="11271" width="13.7109375" style="81" customWidth="1"/>
    <col min="11272" max="11272" width="16.28515625" style="81" customWidth="1"/>
    <col min="11273" max="11276" width="7.85546875" style="81"/>
    <col min="11277" max="11277" width="14.7109375" style="81" bestFit="1" customWidth="1"/>
    <col min="11278" max="11519" width="7.85546875" style="81"/>
    <col min="11520" max="11520" width="26.42578125" style="81" customWidth="1"/>
    <col min="11521" max="11521" width="12.28515625" style="81" customWidth="1"/>
    <col min="11522" max="11522" width="14.85546875" style="81" customWidth="1"/>
    <col min="11523" max="11523" width="14.42578125" style="81" customWidth="1"/>
    <col min="11524" max="11526" width="15.140625" style="81" customWidth="1"/>
    <col min="11527" max="11527" width="13.7109375" style="81" customWidth="1"/>
    <col min="11528" max="11528" width="16.28515625" style="81" customWidth="1"/>
    <col min="11529" max="11532" width="7.85546875" style="81"/>
    <col min="11533" max="11533" width="14.7109375" style="81" bestFit="1" customWidth="1"/>
    <col min="11534" max="11775" width="7.85546875" style="81"/>
    <col min="11776" max="11776" width="26.42578125" style="81" customWidth="1"/>
    <col min="11777" max="11777" width="12.28515625" style="81" customWidth="1"/>
    <col min="11778" max="11778" width="14.85546875" style="81" customWidth="1"/>
    <col min="11779" max="11779" width="14.42578125" style="81" customWidth="1"/>
    <col min="11780" max="11782" width="15.140625" style="81" customWidth="1"/>
    <col min="11783" max="11783" width="13.7109375" style="81" customWidth="1"/>
    <col min="11784" max="11784" width="16.28515625" style="81" customWidth="1"/>
    <col min="11785" max="11788" width="7.85546875" style="81"/>
    <col min="11789" max="11789" width="14.7109375" style="81" bestFit="1" customWidth="1"/>
    <col min="11790" max="12031" width="7.85546875" style="81"/>
    <col min="12032" max="12032" width="26.42578125" style="81" customWidth="1"/>
    <col min="12033" max="12033" width="12.28515625" style="81" customWidth="1"/>
    <col min="12034" max="12034" width="14.85546875" style="81" customWidth="1"/>
    <col min="12035" max="12035" width="14.42578125" style="81" customWidth="1"/>
    <col min="12036" max="12038" width="15.140625" style="81" customWidth="1"/>
    <col min="12039" max="12039" width="13.7109375" style="81" customWidth="1"/>
    <col min="12040" max="12040" width="16.28515625" style="81" customWidth="1"/>
    <col min="12041" max="12044" width="7.85546875" style="81"/>
    <col min="12045" max="12045" width="14.7109375" style="81" bestFit="1" customWidth="1"/>
    <col min="12046" max="12287" width="7.85546875" style="81"/>
    <col min="12288" max="12288" width="26.42578125" style="81" customWidth="1"/>
    <col min="12289" max="12289" width="12.28515625" style="81" customWidth="1"/>
    <col min="12290" max="12290" width="14.85546875" style="81" customWidth="1"/>
    <col min="12291" max="12291" width="14.42578125" style="81" customWidth="1"/>
    <col min="12292" max="12294" width="15.140625" style="81" customWidth="1"/>
    <col min="12295" max="12295" width="13.7109375" style="81" customWidth="1"/>
    <col min="12296" max="12296" width="16.28515625" style="81" customWidth="1"/>
    <col min="12297" max="12300" width="7.85546875" style="81"/>
    <col min="12301" max="12301" width="14.7109375" style="81" bestFit="1" customWidth="1"/>
    <col min="12302" max="12543" width="7.85546875" style="81"/>
    <col min="12544" max="12544" width="26.42578125" style="81" customWidth="1"/>
    <col min="12545" max="12545" width="12.28515625" style="81" customWidth="1"/>
    <col min="12546" max="12546" width="14.85546875" style="81" customWidth="1"/>
    <col min="12547" max="12547" width="14.42578125" style="81" customWidth="1"/>
    <col min="12548" max="12550" width="15.140625" style="81" customWidth="1"/>
    <col min="12551" max="12551" width="13.7109375" style="81" customWidth="1"/>
    <col min="12552" max="12552" width="16.28515625" style="81" customWidth="1"/>
    <col min="12553" max="12556" width="7.85546875" style="81"/>
    <col min="12557" max="12557" width="14.7109375" style="81" bestFit="1" customWidth="1"/>
    <col min="12558" max="12799" width="7.85546875" style="81"/>
    <col min="12800" max="12800" width="26.42578125" style="81" customWidth="1"/>
    <col min="12801" max="12801" width="12.28515625" style="81" customWidth="1"/>
    <col min="12802" max="12802" width="14.85546875" style="81" customWidth="1"/>
    <col min="12803" max="12803" width="14.42578125" style="81" customWidth="1"/>
    <col min="12804" max="12806" width="15.140625" style="81" customWidth="1"/>
    <col min="12807" max="12807" width="13.7109375" style="81" customWidth="1"/>
    <col min="12808" max="12808" width="16.28515625" style="81" customWidth="1"/>
    <col min="12809" max="12812" width="7.85546875" style="81"/>
    <col min="12813" max="12813" width="14.7109375" style="81" bestFit="1" customWidth="1"/>
    <col min="12814" max="13055" width="7.85546875" style="81"/>
    <col min="13056" max="13056" width="26.42578125" style="81" customWidth="1"/>
    <col min="13057" max="13057" width="12.28515625" style="81" customWidth="1"/>
    <col min="13058" max="13058" width="14.85546875" style="81" customWidth="1"/>
    <col min="13059" max="13059" width="14.42578125" style="81" customWidth="1"/>
    <col min="13060" max="13062" width="15.140625" style="81" customWidth="1"/>
    <col min="13063" max="13063" width="13.7109375" style="81" customWidth="1"/>
    <col min="13064" max="13064" width="16.28515625" style="81" customWidth="1"/>
    <col min="13065" max="13068" width="7.85546875" style="81"/>
    <col min="13069" max="13069" width="14.7109375" style="81" bestFit="1" customWidth="1"/>
    <col min="13070" max="13311" width="7.85546875" style="81"/>
    <col min="13312" max="13312" width="26.42578125" style="81" customWidth="1"/>
    <col min="13313" max="13313" width="12.28515625" style="81" customWidth="1"/>
    <col min="13314" max="13314" width="14.85546875" style="81" customWidth="1"/>
    <col min="13315" max="13315" width="14.42578125" style="81" customWidth="1"/>
    <col min="13316" max="13318" width="15.140625" style="81" customWidth="1"/>
    <col min="13319" max="13319" width="13.7109375" style="81" customWidth="1"/>
    <col min="13320" max="13320" width="16.28515625" style="81" customWidth="1"/>
    <col min="13321" max="13324" width="7.85546875" style="81"/>
    <col min="13325" max="13325" width="14.7109375" style="81" bestFit="1" customWidth="1"/>
    <col min="13326" max="13567" width="7.85546875" style="81"/>
    <col min="13568" max="13568" width="26.42578125" style="81" customWidth="1"/>
    <col min="13569" max="13569" width="12.28515625" style="81" customWidth="1"/>
    <col min="13570" max="13570" width="14.85546875" style="81" customWidth="1"/>
    <col min="13571" max="13571" width="14.42578125" style="81" customWidth="1"/>
    <col min="13572" max="13574" width="15.140625" style="81" customWidth="1"/>
    <col min="13575" max="13575" width="13.7109375" style="81" customWidth="1"/>
    <col min="13576" max="13576" width="16.28515625" style="81" customWidth="1"/>
    <col min="13577" max="13580" width="7.85546875" style="81"/>
    <col min="13581" max="13581" width="14.7109375" style="81" bestFit="1" customWidth="1"/>
    <col min="13582" max="13823" width="7.85546875" style="81"/>
    <col min="13824" max="13824" width="26.42578125" style="81" customWidth="1"/>
    <col min="13825" max="13825" width="12.28515625" style="81" customWidth="1"/>
    <col min="13826" max="13826" width="14.85546875" style="81" customWidth="1"/>
    <col min="13827" max="13827" width="14.42578125" style="81" customWidth="1"/>
    <col min="13828" max="13830" width="15.140625" style="81" customWidth="1"/>
    <col min="13831" max="13831" width="13.7109375" style="81" customWidth="1"/>
    <col min="13832" max="13832" width="16.28515625" style="81" customWidth="1"/>
    <col min="13833" max="13836" width="7.85546875" style="81"/>
    <col min="13837" max="13837" width="14.7109375" style="81" bestFit="1" customWidth="1"/>
    <col min="13838" max="14079" width="7.85546875" style="81"/>
    <col min="14080" max="14080" width="26.42578125" style="81" customWidth="1"/>
    <col min="14081" max="14081" width="12.28515625" style="81" customWidth="1"/>
    <col min="14082" max="14082" width="14.85546875" style="81" customWidth="1"/>
    <col min="14083" max="14083" width="14.42578125" style="81" customWidth="1"/>
    <col min="14084" max="14086" width="15.140625" style="81" customWidth="1"/>
    <col min="14087" max="14087" width="13.7109375" style="81" customWidth="1"/>
    <col min="14088" max="14088" width="16.28515625" style="81" customWidth="1"/>
    <col min="14089" max="14092" width="7.85546875" style="81"/>
    <col min="14093" max="14093" width="14.7109375" style="81" bestFit="1" customWidth="1"/>
    <col min="14094" max="14335" width="7.85546875" style="81"/>
    <col min="14336" max="14336" width="26.42578125" style="81" customWidth="1"/>
    <col min="14337" max="14337" width="12.28515625" style="81" customWidth="1"/>
    <col min="14338" max="14338" width="14.85546875" style="81" customWidth="1"/>
    <col min="14339" max="14339" width="14.42578125" style="81" customWidth="1"/>
    <col min="14340" max="14342" width="15.140625" style="81" customWidth="1"/>
    <col min="14343" max="14343" width="13.7109375" style="81" customWidth="1"/>
    <col min="14344" max="14344" width="16.28515625" style="81" customWidth="1"/>
    <col min="14345" max="14348" width="7.85546875" style="81"/>
    <col min="14349" max="14349" width="14.7109375" style="81" bestFit="1" customWidth="1"/>
    <col min="14350" max="14591" width="7.85546875" style="81"/>
    <col min="14592" max="14592" width="26.42578125" style="81" customWidth="1"/>
    <col min="14593" max="14593" width="12.28515625" style="81" customWidth="1"/>
    <col min="14594" max="14594" width="14.85546875" style="81" customWidth="1"/>
    <col min="14595" max="14595" width="14.42578125" style="81" customWidth="1"/>
    <col min="14596" max="14598" width="15.140625" style="81" customWidth="1"/>
    <col min="14599" max="14599" width="13.7109375" style="81" customWidth="1"/>
    <col min="14600" max="14600" width="16.28515625" style="81" customWidth="1"/>
    <col min="14601" max="14604" width="7.85546875" style="81"/>
    <col min="14605" max="14605" width="14.7109375" style="81" bestFit="1" customWidth="1"/>
    <col min="14606" max="14847" width="7.85546875" style="81"/>
    <col min="14848" max="14848" width="26.42578125" style="81" customWidth="1"/>
    <col min="14849" max="14849" width="12.28515625" style="81" customWidth="1"/>
    <col min="14850" max="14850" width="14.85546875" style="81" customWidth="1"/>
    <col min="14851" max="14851" width="14.42578125" style="81" customWidth="1"/>
    <col min="14852" max="14854" width="15.140625" style="81" customWidth="1"/>
    <col min="14855" max="14855" width="13.7109375" style="81" customWidth="1"/>
    <col min="14856" max="14856" width="16.28515625" style="81" customWidth="1"/>
    <col min="14857" max="14860" width="7.85546875" style="81"/>
    <col min="14861" max="14861" width="14.7109375" style="81" bestFit="1" customWidth="1"/>
    <col min="14862" max="15103" width="7.85546875" style="81"/>
    <col min="15104" max="15104" width="26.42578125" style="81" customWidth="1"/>
    <col min="15105" max="15105" width="12.28515625" style="81" customWidth="1"/>
    <col min="15106" max="15106" width="14.85546875" style="81" customWidth="1"/>
    <col min="15107" max="15107" width="14.42578125" style="81" customWidth="1"/>
    <col min="15108" max="15110" width="15.140625" style="81" customWidth="1"/>
    <col min="15111" max="15111" width="13.7109375" style="81" customWidth="1"/>
    <col min="15112" max="15112" width="16.28515625" style="81" customWidth="1"/>
    <col min="15113" max="15116" width="7.85546875" style="81"/>
    <col min="15117" max="15117" width="14.7109375" style="81" bestFit="1" customWidth="1"/>
    <col min="15118" max="15359" width="7.85546875" style="81"/>
    <col min="15360" max="15360" width="26.42578125" style="81" customWidth="1"/>
    <col min="15361" max="15361" width="12.28515625" style="81" customWidth="1"/>
    <col min="15362" max="15362" width="14.85546875" style="81" customWidth="1"/>
    <col min="15363" max="15363" width="14.42578125" style="81" customWidth="1"/>
    <col min="15364" max="15366" width="15.140625" style="81" customWidth="1"/>
    <col min="15367" max="15367" width="13.7109375" style="81" customWidth="1"/>
    <col min="15368" max="15368" width="16.28515625" style="81" customWidth="1"/>
    <col min="15369" max="15372" width="7.85546875" style="81"/>
    <col min="15373" max="15373" width="14.7109375" style="81" bestFit="1" customWidth="1"/>
    <col min="15374" max="15615" width="7.85546875" style="81"/>
    <col min="15616" max="15616" width="26.42578125" style="81" customWidth="1"/>
    <col min="15617" max="15617" width="12.28515625" style="81" customWidth="1"/>
    <col min="15618" max="15618" width="14.85546875" style="81" customWidth="1"/>
    <col min="15619" max="15619" width="14.42578125" style="81" customWidth="1"/>
    <col min="15620" max="15622" width="15.140625" style="81" customWidth="1"/>
    <col min="15623" max="15623" width="13.7109375" style="81" customWidth="1"/>
    <col min="15624" max="15624" width="16.28515625" style="81" customWidth="1"/>
    <col min="15625" max="15628" width="7.85546875" style="81"/>
    <col min="15629" max="15629" width="14.7109375" style="81" bestFit="1" customWidth="1"/>
    <col min="15630" max="15871" width="7.85546875" style="81"/>
    <col min="15872" max="15872" width="26.42578125" style="81" customWidth="1"/>
    <col min="15873" max="15873" width="12.28515625" style="81" customWidth="1"/>
    <col min="15874" max="15874" width="14.85546875" style="81" customWidth="1"/>
    <col min="15875" max="15875" width="14.42578125" style="81" customWidth="1"/>
    <col min="15876" max="15878" width="15.140625" style="81" customWidth="1"/>
    <col min="15879" max="15879" width="13.7109375" style="81" customWidth="1"/>
    <col min="15880" max="15880" width="16.28515625" style="81" customWidth="1"/>
    <col min="15881" max="15884" width="7.85546875" style="81"/>
    <col min="15885" max="15885" width="14.7109375" style="81" bestFit="1" customWidth="1"/>
    <col min="15886" max="16127" width="7.85546875" style="81"/>
    <col min="16128" max="16128" width="26.42578125" style="81" customWidth="1"/>
    <col min="16129" max="16129" width="12.28515625" style="81" customWidth="1"/>
    <col min="16130" max="16130" width="14.85546875" style="81" customWidth="1"/>
    <col min="16131" max="16131" width="14.42578125" style="81" customWidth="1"/>
    <col min="16132" max="16134" width="15.140625" style="81" customWidth="1"/>
    <col min="16135" max="16135" width="13.7109375" style="81" customWidth="1"/>
    <col min="16136" max="16136" width="16.28515625" style="81" customWidth="1"/>
    <col min="16137" max="16140" width="7.85546875" style="81"/>
    <col min="16141" max="16141" width="14.7109375" style="81" bestFit="1" customWidth="1"/>
    <col min="16142" max="16384" width="7.85546875" style="81"/>
  </cols>
  <sheetData>
    <row r="5" spans="1:11" ht="18" x14ac:dyDescent="0.25">
      <c r="A5" s="202" t="s">
        <v>121</v>
      </c>
      <c r="B5" s="202"/>
      <c r="C5" s="202"/>
      <c r="D5" s="202"/>
      <c r="E5" s="202"/>
      <c r="F5" s="202"/>
      <c r="G5" s="202"/>
      <c r="H5" s="202"/>
      <c r="I5" s="202"/>
    </row>
    <row r="6" spans="1:11" s="85" customFormat="1" ht="23.25" x14ac:dyDescent="0.35">
      <c r="A6" s="82" t="s">
        <v>0</v>
      </c>
      <c r="B6" s="83"/>
      <c r="C6" s="84"/>
      <c r="D6" s="84"/>
      <c r="E6" s="84"/>
      <c r="F6" s="84"/>
      <c r="G6" s="84"/>
      <c r="H6" s="84"/>
      <c r="I6" s="84"/>
    </row>
    <row r="7" spans="1:11" s="87" customFormat="1" ht="15.75" x14ac:dyDescent="0.25">
      <c r="A7" s="86" t="s">
        <v>65</v>
      </c>
    </row>
    <row r="8" spans="1:11" s="89" customFormat="1" ht="25.5" x14ac:dyDescent="0.2">
      <c r="A8" s="88" t="s">
        <v>2</v>
      </c>
      <c r="B8" s="88" t="s">
        <v>66</v>
      </c>
      <c r="C8" s="88" t="s">
        <v>67</v>
      </c>
      <c r="D8" s="88" t="s">
        <v>68</v>
      </c>
      <c r="E8" s="88" t="s">
        <v>69</v>
      </c>
      <c r="F8" s="88" t="s">
        <v>70</v>
      </c>
      <c r="G8" s="88" t="s">
        <v>71</v>
      </c>
      <c r="H8" s="88" t="s">
        <v>72</v>
      </c>
      <c r="I8" s="88" t="s">
        <v>73</v>
      </c>
    </row>
    <row r="9" spans="1:11" customFormat="1" x14ac:dyDescent="0.25">
      <c r="A9" s="90" t="s">
        <v>74</v>
      </c>
      <c r="B9" s="91"/>
      <c r="C9" s="92"/>
      <c r="D9" s="93"/>
      <c r="E9" s="93"/>
      <c r="F9" s="93"/>
      <c r="G9" s="93"/>
      <c r="H9" s="93"/>
      <c r="I9" s="94"/>
      <c r="K9" s="95"/>
    </row>
    <row r="10" spans="1:11" customFormat="1" x14ac:dyDescent="0.25">
      <c r="A10" s="96" t="s">
        <v>75</v>
      </c>
      <c r="B10" s="97">
        <v>0.4</v>
      </c>
      <c r="C10" s="101">
        <v>40.5</v>
      </c>
      <c r="D10" s="98">
        <v>11</v>
      </c>
      <c r="E10" s="99">
        <v>0</v>
      </c>
      <c r="F10" s="99">
        <f t="shared" ref="F10:F14" si="0">(((C10*2*26)*B10)*1.7+((C10*10*4)*B10)*2)</f>
        <v>2728.08</v>
      </c>
      <c r="G10" s="99">
        <v>0</v>
      </c>
      <c r="H10" s="99">
        <f>C10*220*B10+(110*C10)</f>
        <v>8019</v>
      </c>
      <c r="I10" s="100">
        <f t="shared" ref="I10:I13" si="1">E10+F10+G10+H10</f>
        <v>10747.08</v>
      </c>
    </row>
    <row r="11" spans="1:11" customFormat="1" x14ac:dyDescent="0.25">
      <c r="A11" s="96" t="s">
        <v>98</v>
      </c>
      <c r="B11" s="97">
        <v>0.4</v>
      </c>
      <c r="C11" s="101">
        <v>25</v>
      </c>
      <c r="D11" s="98">
        <v>11</v>
      </c>
      <c r="E11" s="99">
        <v>0</v>
      </c>
      <c r="F11" s="99">
        <f t="shared" si="0"/>
        <v>1684</v>
      </c>
      <c r="G11" s="99">
        <v>0</v>
      </c>
      <c r="H11" s="99">
        <f>C11*220*B11+(110*C11)</f>
        <v>4950</v>
      </c>
      <c r="I11" s="100">
        <f t="shared" si="1"/>
        <v>6634</v>
      </c>
    </row>
    <row r="12" spans="1:11" customFormat="1" x14ac:dyDescent="0.25">
      <c r="A12" s="96" t="s">
        <v>123</v>
      </c>
      <c r="B12" s="97">
        <v>0.8</v>
      </c>
      <c r="C12" s="101">
        <v>19.239999999999998</v>
      </c>
      <c r="D12" s="98">
        <v>11</v>
      </c>
      <c r="E12" s="99">
        <v>0</v>
      </c>
      <c r="F12" s="99">
        <f t="shared" si="0"/>
        <v>2592.0128</v>
      </c>
      <c r="G12" s="99">
        <v>0</v>
      </c>
      <c r="H12" s="99">
        <f>C12*220*B12+(110*C12)</f>
        <v>5502.6399999999994</v>
      </c>
      <c r="I12" s="100">
        <f t="shared" si="1"/>
        <v>8094.6527999999998</v>
      </c>
    </row>
    <row r="13" spans="1:11" customFormat="1" x14ac:dyDescent="0.25">
      <c r="A13" s="96" t="s">
        <v>76</v>
      </c>
      <c r="B13" s="97">
        <v>1.8</v>
      </c>
      <c r="C13" s="101">
        <v>17.68</v>
      </c>
      <c r="D13" s="98">
        <v>11</v>
      </c>
      <c r="E13" s="99">
        <v>0</v>
      </c>
      <c r="F13" s="99">
        <f t="shared" si="0"/>
        <v>5359.1615999999995</v>
      </c>
      <c r="G13" s="99">
        <f t="shared" ref="G10:G14" si="2">((C13*8*26)*0.4)*B13/2</f>
        <v>1323.8784000000001</v>
      </c>
      <c r="H13" s="99">
        <f t="shared" ref="H13" si="3">C13*220*B13</f>
        <v>7001.28</v>
      </c>
      <c r="I13" s="100">
        <f t="shared" si="1"/>
        <v>13684.32</v>
      </c>
    </row>
    <row r="14" spans="1:11" customFormat="1" x14ac:dyDescent="0.25">
      <c r="A14" s="102" t="s">
        <v>77</v>
      </c>
      <c r="B14" s="97"/>
      <c r="C14" s="101"/>
      <c r="D14" s="98"/>
      <c r="E14" s="99"/>
      <c r="F14" s="99"/>
      <c r="G14" s="99"/>
      <c r="H14" s="99"/>
      <c r="I14" s="103"/>
    </row>
    <row r="15" spans="1:11" customFormat="1" x14ac:dyDescent="0.25">
      <c r="A15" s="96" t="s">
        <v>78</v>
      </c>
      <c r="B15" s="97">
        <v>12</v>
      </c>
      <c r="C15" s="101">
        <v>10.39</v>
      </c>
      <c r="D15" s="98">
        <v>11</v>
      </c>
      <c r="E15" s="99">
        <v>0</v>
      </c>
      <c r="F15" s="99">
        <f t="shared" ref="F15:F18" si="4">(((C15*2*26)*B15)*1.7+((C15*10*4)*B15)*2)</f>
        <v>20996.112000000001</v>
      </c>
      <c r="G15" s="99">
        <f>((C15*8*26)*0.4)*B15/2</f>
        <v>5186.6880000000001</v>
      </c>
      <c r="H15" s="99">
        <f>C15*220*B15</f>
        <v>27429.600000000002</v>
      </c>
      <c r="I15" s="100">
        <f>E15+F15+G15+H15</f>
        <v>53612.400000000009</v>
      </c>
    </row>
    <row r="16" spans="1:11" customFormat="1" x14ac:dyDescent="0.25">
      <c r="A16" s="96" t="s">
        <v>79</v>
      </c>
      <c r="B16" s="97">
        <v>18</v>
      </c>
      <c r="C16" s="101">
        <v>5.7</v>
      </c>
      <c r="D16" s="98">
        <v>11</v>
      </c>
      <c r="E16" s="99">
        <v>0</v>
      </c>
      <c r="F16" s="99">
        <f t="shared" si="4"/>
        <v>17277.84</v>
      </c>
      <c r="G16" s="99">
        <f t="shared" ref="G16:G18" si="5">((C16*8*26)*0.4)*B16/2</f>
        <v>4268.1600000000008</v>
      </c>
      <c r="H16" s="99">
        <f>C16*220*B16</f>
        <v>22572</v>
      </c>
      <c r="I16" s="100">
        <f>E16+F16+G16+H16</f>
        <v>44118</v>
      </c>
    </row>
    <row r="17" spans="1:12" customFormat="1" x14ac:dyDescent="0.25">
      <c r="A17" s="96" t="s">
        <v>80</v>
      </c>
      <c r="B17" s="97">
        <v>2</v>
      </c>
      <c r="C17" s="101">
        <f>(2002/220)*1.04</f>
        <v>9.4640000000000004</v>
      </c>
      <c r="D17" s="98">
        <v>11</v>
      </c>
      <c r="E17" s="99">
        <v>0</v>
      </c>
      <c r="F17" s="99">
        <f t="shared" si="4"/>
        <v>3187.4751999999999</v>
      </c>
      <c r="G17" s="99">
        <f t="shared" si="5"/>
        <v>787.40480000000014</v>
      </c>
      <c r="H17" s="99">
        <f>C17*220*B17</f>
        <v>4164.16</v>
      </c>
      <c r="I17" s="100">
        <f>E17+F17+G17+H17</f>
        <v>8139.04</v>
      </c>
    </row>
    <row r="18" spans="1:12" customFormat="1" x14ac:dyDescent="0.25">
      <c r="A18" s="104" t="s">
        <v>81</v>
      </c>
      <c r="B18" s="97">
        <v>0.5</v>
      </c>
      <c r="C18" s="101">
        <f>(2002/220)*1.04</f>
        <v>9.4640000000000004</v>
      </c>
      <c r="D18" s="98">
        <v>11</v>
      </c>
      <c r="E18" s="99">
        <v>0</v>
      </c>
      <c r="F18" s="99">
        <f t="shared" si="4"/>
        <v>796.86879999999996</v>
      </c>
      <c r="G18" s="99">
        <f t="shared" si="5"/>
        <v>196.85120000000003</v>
      </c>
      <c r="H18" s="99">
        <f>C18*220*B18</f>
        <v>1041.04</v>
      </c>
      <c r="I18" s="100">
        <f>E18+F18+G18+H18</f>
        <v>2034.76</v>
      </c>
    </row>
    <row r="19" spans="1:12" customFormat="1" x14ac:dyDescent="0.25">
      <c r="A19" s="102"/>
      <c r="B19" s="108"/>
      <c r="C19" s="105"/>
      <c r="D19" s="98"/>
      <c r="E19" s="98"/>
      <c r="F19" s="98"/>
      <c r="G19" s="98"/>
      <c r="H19" s="98"/>
      <c r="I19" s="109"/>
    </row>
    <row r="20" spans="1:12" customFormat="1" x14ac:dyDescent="0.25">
      <c r="A20" s="110"/>
      <c r="B20" s="111"/>
      <c r="C20" s="105"/>
      <c r="D20" s="98"/>
      <c r="E20" s="112"/>
      <c r="F20" s="112"/>
      <c r="G20" s="112"/>
      <c r="H20" s="106"/>
      <c r="I20" s="107"/>
    </row>
    <row r="21" spans="1:12" customFormat="1" x14ac:dyDescent="0.25">
      <c r="A21" s="113" t="s">
        <v>122</v>
      </c>
      <c r="B21" s="114"/>
      <c r="C21" s="115"/>
      <c r="D21" s="116"/>
      <c r="E21" s="116"/>
      <c r="F21" s="116"/>
      <c r="G21" s="116"/>
      <c r="H21" s="116"/>
      <c r="I21" s="117"/>
    </row>
    <row r="22" spans="1:12" s="87" customFormat="1" x14ac:dyDescent="0.2">
      <c r="C22" s="118"/>
      <c r="D22" s="203" t="s">
        <v>82</v>
      </c>
      <c r="E22" s="204"/>
      <c r="F22" s="204"/>
      <c r="G22" s="204"/>
      <c r="H22" s="205"/>
      <c r="I22" s="119">
        <f>SUM(I10:I20)</f>
        <v>147064.25280000005</v>
      </c>
    </row>
    <row r="23" spans="1:12" customFormat="1" x14ac:dyDescent="0.25">
      <c r="A23" s="87"/>
      <c r="B23" s="122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1:12" s="87" customFormat="1" ht="15.75" x14ac:dyDescent="0.25">
      <c r="A24" s="127"/>
      <c r="B24" s="128"/>
      <c r="C24" s="129"/>
    </row>
    <row r="25" spans="1:12" s="87" customFormat="1" ht="12.75" x14ac:dyDescent="0.2"/>
    <row r="26" spans="1:12" s="87" customFormat="1" ht="15.75" x14ac:dyDescent="0.25">
      <c r="A26" s="120"/>
      <c r="B26" s="81"/>
      <c r="C26" s="81"/>
    </row>
    <row r="27" spans="1:12" s="87" customFormat="1" x14ac:dyDescent="0.2">
      <c r="A27" s="130"/>
      <c r="B27" s="131"/>
      <c r="C27" s="126"/>
    </row>
    <row r="28" spans="1:12" s="87" customFormat="1" x14ac:dyDescent="0.2">
      <c r="A28" s="130"/>
      <c r="B28" s="131"/>
      <c r="C28" s="126"/>
    </row>
    <row r="29" spans="1:12" s="87" customFormat="1" ht="15.75" x14ac:dyDescent="0.25">
      <c r="A29" s="132"/>
      <c r="B29" s="131"/>
      <c r="C29" s="133"/>
    </row>
    <row r="30" spans="1:12" s="87" customFormat="1" ht="12.75" x14ac:dyDescent="0.2"/>
    <row r="31" spans="1:12" s="87" customFormat="1" ht="12.75" x14ac:dyDescent="0.2"/>
    <row r="32" spans="1:12" s="87" customFormat="1" ht="12.75" x14ac:dyDescent="0.2"/>
    <row r="33" s="87" customFormat="1" ht="12.75" x14ac:dyDescent="0.2"/>
    <row r="34" s="87" customFormat="1" ht="12.75" x14ac:dyDescent="0.2"/>
    <row r="35" s="87" customFormat="1" ht="12.75" x14ac:dyDescent="0.2"/>
    <row r="36" s="87" customFormat="1" ht="12.75" x14ac:dyDescent="0.2"/>
    <row r="37" s="87" customFormat="1" ht="12.75" x14ac:dyDescent="0.2"/>
    <row r="38" s="87" customFormat="1" ht="12.75" x14ac:dyDescent="0.2"/>
    <row r="39" s="87" customFormat="1" ht="12.75" x14ac:dyDescent="0.2"/>
    <row r="40" s="87" customFormat="1" ht="12.75" x14ac:dyDescent="0.2"/>
    <row r="41" s="87" customFormat="1" ht="12.75" x14ac:dyDescent="0.2"/>
    <row r="42" s="87" customFormat="1" ht="12.75" x14ac:dyDescent="0.2"/>
    <row r="43" s="87" customFormat="1" ht="12.75" x14ac:dyDescent="0.2"/>
    <row r="44" s="87" customFormat="1" ht="12.75" x14ac:dyDescent="0.2"/>
    <row r="45" s="87" customFormat="1" ht="12.75" x14ac:dyDescent="0.2"/>
    <row r="46" s="87" customFormat="1" ht="12.75" x14ac:dyDescent="0.2"/>
  </sheetData>
  <mergeCells count="2">
    <mergeCell ref="A5:I5"/>
    <mergeCell ref="D22:H2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49"/>
  <sheetViews>
    <sheetView workbookViewId="0">
      <selection activeCell="G10" sqref="G10:G14"/>
    </sheetView>
  </sheetViews>
  <sheetFormatPr defaultColWidth="7.85546875" defaultRowHeight="15" x14ac:dyDescent="0.2"/>
  <cols>
    <col min="1" max="1" width="26.42578125" style="81" customWidth="1"/>
    <col min="2" max="2" width="12.28515625" style="81" customWidth="1"/>
    <col min="3" max="3" width="14.85546875" style="81" customWidth="1"/>
    <col min="4" max="4" width="14.42578125" style="81" customWidth="1"/>
    <col min="5" max="7" width="15.140625" style="81" customWidth="1"/>
    <col min="8" max="8" width="13.7109375" style="81" customWidth="1"/>
    <col min="9" max="9" width="16.28515625" style="81" customWidth="1"/>
    <col min="10" max="254" width="7.85546875" style="81"/>
    <col min="255" max="255" width="26.42578125" style="81" customWidth="1"/>
    <col min="256" max="256" width="12.28515625" style="81" customWidth="1"/>
    <col min="257" max="257" width="14.85546875" style="81" customWidth="1"/>
    <col min="258" max="258" width="14.42578125" style="81" customWidth="1"/>
    <col min="259" max="261" width="15.140625" style="81" customWidth="1"/>
    <col min="262" max="262" width="13.7109375" style="81" customWidth="1"/>
    <col min="263" max="263" width="16.28515625" style="81" customWidth="1"/>
    <col min="264" max="267" width="7.85546875" style="81"/>
    <col min="268" max="268" width="14.7109375" style="81" bestFit="1" customWidth="1"/>
    <col min="269" max="510" width="7.85546875" style="81"/>
    <col min="511" max="511" width="26.42578125" style="81" customWidth="1"/>
    <col min="512" max="512" width="12.28515625" style="81" customWidth="1"/>
    <col min="513" max="513" width="14.85546875" style="81" customWidth="1"/>
    <col min="514" max="514" width="14.42578125" style="81" customWidth="1"/>
    <col min="515" max="517" width="15.140625" style="81" customWidth="1"/>
    <col min="518" max="518" width="13.7109375" style="81" customWidth="1"/>
    <col min="519" max="519" width="16.28515625" style="81" customWidth="1"/>
    <col min="520" max="523" width="7.85546875" style="81"/>
    <col min="524" max="524" width="14.7109375" style="81" bestFit="1" customWidth="1"/>
    <col min="525" max="766" width="7.85546875" style="81"/>
    <col min="767" max="767" width="26.42578125" style="81" customWidth="1"/>
    <col min="768" max="768" width="12.28515625" style="81" customWidth="1"/>
    <col min="769" max="769" width="14.85546875" style="81" customWidth="1"/>
    <col min="770" max="770" width="14.42578125" style="81" customWidth="1"/>
    <col min="771" max="773" width="15.140625" style="81" customWidth="1"/>
    <col min="774" max="774" width="13.7109375" style="81" customWidth="1"/>
    <col min="775" max="775" width="16.28515625" style="81" customWidth="1"/>
    <col min="776" max="779" width="7.85546875" style="81"/>
    <col min="780" max="780" width="14.7109375" style="81" bestFit="1" customWidth="1"/>
    <col min="781" max="1022" width="7.85546875" style="81"/>
    <col min="1023" max="1023" width="26.42578125" style="81" customWidth="1"/>
    <col min="1024" max="1024" width="12.28515625" style="81" customWidth="1"/>
    <col min="1025" max="1025" width="14.85546875" style="81" customWidth="1"/>
    <col min="1026" max="1026" width="14.42578125" style="81" customWidth="1"/>
    <col min="1027" max="1029" width="15.140625" style="81" customWidth="1"/>
    <col min="1030" max="1030" width="13.7109375" style="81" customWidth="1"/>
    <col min="1031" max="1031" width="16.28515625" style="81" customWidth="1"/>
    <col min="1032" max="1035" width="7.85546875" style="81"/>
    <col min="1036" max="1036" width="14.7109375" style="81" bestFit="1" customWidth="1"/>
    <col min="1037" max="1278" width="7.85546875" style="81"/>
    <col min="1279" max="1279" width="26.42578125" style="81" customWidth="1"/>
    <col min="1280" max="1280" width="12.28515625" style="81" customWidth="1"/>
    <col min="1281" max="1281" width="14.85546875" style="81" customWidth="1"/>
    <col min="1282" max="1282" width="14.42578125" style="81" customWidth="1"/>
    <col min="1283" max="1285" width="15.140625" style="81" customWidth="1"/>
    <col min="1286" max="1286" width="13.7109375" style="81" customWidth="1"/>
    <col min="1287" max="1287" width="16.28515625" style="81" customWidth="1"/>
    <col min="1288" max="1291" width="7.85546875" style="81"/>
    <col min="1292" max="1292" width="14.7109375" style="81" bestFit="1" customWidth="1"/>
    <col min="1293" max="1534" width="7.85546875" style="81"/>
    <col min="1535" max="1535" width="26.42578125" style="81" customWidth="1"/>
    <col min="1536" max="1536" width="12.28515625" style="81" customWidth="1"/>
    <col min="1537" max="1537" width="14.85546875" style="81" customWidth="1"/>
    <col min="1538" max="1538" width="14.42578125" style="81" customWidth="1"/>
    <col min="1539" max="1541" width="15.140625" style="81" customWidth="1"/>
    <col min="1542" max="1542" width="13.7109375" style="81" customWidth="1"/>
    <col min="1543" max="1543" width="16.28515625" style="81" customWidth="1"/>
    <col min="1544" max="1547" width="7.85546875" style="81"/>
    <col min="1548" max="1548" width="14.7109375" style="81" bestFit="1" customWidth="1"/>
    <col min="1549" max="1790" width="7.85546875" style="81"/>
    <col min="1791" max="1791" width="26.42578125" style="81" customWidth="1"/>
    <col min="1792" max="1792" width="12.28515625" style="81" customWidth="1"/>
    <col min="1793" max="1793" width="14.85546875" style="81" customWidth="1"/>
    <col min="1794" max="1794" width="14.42578125" style="81" customWidth="1"/>
    <col min="1795" max="1797" width="15.140625" style="81" customWidth="1"/>
    <col min="1798" max="1798" width="13.7109375" style="81" customWidth="1"/>
    <col min="1799" max="1799" width="16.28515625" style="81" customWidth="1"/>
    <col min="1800" max="1803" width="7.85546875" style="81"/>
    <col min="1804" max="1804" width="14.7109375" style="81" bestFit="1" customWidth="1"/>
    <col min="1805" max="2046" width="7.85546875" style="81"/>
    <col min="2047" max="2047" width="26.42578125" style="81" customWidth="1"/>
    <col min="2048" max="2048" width="12.28515625" style="81" customWidth="1"/>
    <col min="2049" max="2049" width="14.85546875" style="81" customWidth="1"/>
    <col min="2050" max="2050" width="14.42578125" style="81" customWidth="1"/>
    <col min="2051" max="2053" width="15.140625" style="81" customWidth="1"/>
    <col min="2054" max="2054" width="13.7109375" style="81" customWidth="1"/>
    <col min="2055" max="2055" width="16.28515625" style="81" customWidth="1"/>
    <col min="2056" max="2059" width="7.85546875" style="81"/>
    <col min="2060" max="2060" width="14.7109375" style="81" bestFit="1" customWidth="1"/>
    <col min="2061" max="2302" width="7.85546875" style="81"/>
    <col min="2303" max="2303" width="26.42578125" style="81" customWidth="1"/>
    <col min="2304" max="2304" width="12.28515625" style="81" customWidth="1"/>
    <col min="2305" max="2305" width="14.85546875" style="81" customWidth="1"/>
    <col min="2306" max="2306" width="14.42578125" style="81" customWidth="1"/>
    <col min="2307" max="2309" width="15.140625" style="81" customWidth="1"/>
    <col min="2310" max="2310" width="13.7109375" style="81" customWidth="1"/>
    <col min="2311" max="2311" width="16.28515625" style="81" customWidth="1"/>
    <col min="2312" max="2315" width="7.85546875" style="81"/>
    <col min="2316" max="2316" width="14.7109375" style="81" bestFit="1" customWidth="1"/>
    <col min="2317" max="2558" width="7.85546875" style="81"/>
    <col min="2559" max="2559" width="26.42578125" style="81" customWidth="1"/>
    <col min="2560" max="2560" width="12.28515625" style="81" customWidth="1"/>
    <col min="2561" max="2561" width="14.85546875" style="81" customWidth="1"/>
    <col min="2562" max="2562" width="14.42578125" style="81" customWidth="1"/>
    <col min="2563" max="2565" width="15.140625" style="81" customWidth="1"/>
    <col min="2566" max="2566" width="13.7109375" style="81" customWidth="1"/>
    <col min="2567" max="2567" width="16.28515625" style="81" customWidth="1"/>
    <col min="2568" max="2571" width="7.85546875" style="81"/>
    <col min="2572" max="2572" width="14.7109375" style="81" bestFit="1" customWidth="1"/>
    <col min="2573" max="2814" width="7.85546875" style="81"/>
    <col min="2815" max="2815" width="26.42578125" style="81" customWidth="1"/>
    <col min="2816" max="2816" width="12.28515625" style="81" customWidth="1"/>
    <col min="2817" max="2817" width="14.85546875" style="81" customWidth="1"/>
    <col min="2818" max="2818" width="14.42578125" style="81" customWidth="1"/>
    <col min="2819" max="2821" width="15.140625" style="81" customWidth="1"/>
    <col min="2822" max="2822" width="13.7109375" style="81" customWidth="1"/>
    <col min="2823" max="2823" width="16.28515625" style="81" customWidth="1"/>
    <col min="2824" max="2827" width="7.85546875" style="81"/>
    <col min="2828" max="2828" width="14.7109375" style="81" bestFit="1" customWidth="1"/>
    <col min="2829" max="3070" width="7.85546875" style="81"/>
    <col min="3071" max="3071" width="26.42578125" style="81" customWidth="1"/>
    <col min="3072" max="3072" width="12.28515625" style="81" customWidth="1"/>
    <col min="3073" max="3073" width="14.85546875" style="81" customWidth="1"/>
    <col min="3074" max="3074" width="14.42578125" style="81" customWidth="1"/>
    <col min="3075" max="3077" width="15.140625" style="81" customWidth="1"/>
    <col min="3078" max="3078" width="13.7109375" style="81" customWidth="1"/>
    <col min="3079" max="3079" width="16.28515625" style="81" customWidth="1"/>
    <col min="3080" max="3083" width="7.85546875" style="81"/>
    <col min="3084" max="3084" width="14.7109375" style="81" bestFit="1" customWidth="1"/>
    <col min="3085" max="3326" width="7.85546875" style="81"/>
    <col min="3327" max="3327" width="26.42578125" style="81" customWidth="1"/>
    <col min="3328" max="3328" width="12.28515625" style="81" customWidth="1"/>
    <col min="3329" max="3329" width="14.85546875" style="81" customWidth="1"/>
    <col min="3330" max="3330" width="14.42578125" style="81" customWidth="1"/>
    <col min="3331" max="3333" width="15.140625" style="81" customWidth="1"/>
    <col min="3334" max="3334" width="13.7109375" style="81" customWidth="1"/>
    <col min="3335" max="3335" width="16.28515625" style="81" customWidth="1"/>
    <col min="3336" max="3339" width="7.85546875" style="81"/>
    <col min="3340" max="3340" width="14.7109375" style="81" bestFit="1" customWidth="1"/>
    <col min="3341" max="3582" width="7.85546875" style="81"/>
    <col min="3583" max="3583" width="26.42578125" style="81" customWidth="1"/>
    <col min="3584" max="3584" width="12.28515625" style="81" customWidth="1"/>
    <col min="3585" max="3585" width="14.85546875" style="81" customWidth="1"/>
    <col min="3586" max="3586" width="14.42578125" style="81" customWidth="1"/>
    <col min="3587" max="3589" width="15.140625" style="81" customWidth="1"/>
    <col min="3590" max="3590" width="13.7109375" style="81" customWidth="1"/>
    <col min="3591" max="3591" width="16.28515625" style="81" customWidth="1"/>
    <col min="3592" max="3595" width="7.85546875" style="81"/>
    <col min="3596" max="3596" width="14.7109375" style="81" bestFit="1" customWidth="1"/>
    <col min="3597" max="3838" width="7.85546875" style="81"/>
    <col min="3839" max="3839" width="26.42578125" style="81" customWidth="1"/>
    <col min="3840" max="3840" width="12.28515625" style="81" customWidth="1"/>
    <col min="3841" max="3841" width="14.85546875" style="81" customWidth="1"/>
    <col min="3842" max="3842" width="14.42578125" style="81" customWidth="1"/>
    <col min="3843" max="3845" width="15.140625" style="81" customWidth="1"/>
    <col min="3846" max="3846" width="13.7109375" style="81" customWidth="1"/>
    <col min="3847" max="3847" width="16.28515625" style="81" customWidth="1"/>
    <col min="3848" max="3851" width="7.85546875" style="81"/>
    <col min="3852" max="3852" width="14.7109375" style="81" bestFit="1" customWidth="1"/>
    <col min="3853" max="4094" width="7.85546875" style="81"/>
    <col min="4095" max="4095" width="26.42578125" style="81" customWidth="1"/>
    <col min="4096" max="4096" width="12.28515625" style="81" customWidth="1"/>
    <col min="4097" max="4097" width="14.85546875" style="81" customWidth="1"/>
    <col min="4098" max="4098" width="14.42578125" style="81" customWidth="1"/>
    <col min="4099" max="4101" width="15.140625" style="81" customWidth="1"/>
    <col min="4102" max="4102" width="13.7109375" style="81" customWidth="1"/>
    <col min="4103" max="4103" width="16.28515625" style="81" customWidth="1"/>
    <col min="4104" max="4107" width="7.85546875" style="81"/>
    <col min="4108" max="4108" width="14.7109375" style="81" bestFit="1" customWidth="1"/>
    <col min="4109" max="4350" width="7.85546875" style="81"/>
    <col min="4351" max="4351" width="26.42578125" style="81" customWidth="1"/>
    <col min="4352" max="4352" width="12.28515625" style="81" customWidth="1"/>
    <col min="4353" max="4353" width="14.85546875" style="81" customWidth="1"/>
    <col min="4354" max="4354" width="14.42578125" style="81" customWidth="1"/>
    <col min="4355" max="4357" width="15.140625" style="81" customWidth="1"/>
    <col min="4358" max="4358" width="13.7109375" style="81" customWidth="1"/>
    <col min="4359" max="4359" width="16.28515625" style="81" customWidth="1"/>
    <col min="4360" max="4363" width="7.85546875" style="81"/>
    <col min="4364" max="4364" width="14.7109375" style="81" bestFit="1" customWidth="1"/>
    <col min="4365" max="4606" width="7.85546875" style="81"/>
    <col min="4607" max="4607" width="26.42578125" style="81" customWidth="1"/>
    <col min="4608" max="4608" width="12.28515625" style="81" customWidth="1"/>
    <col min="4609" max="4609" width="14.85546875" style="81" customWidth="1"/>
    <col min="4610" max="4610" width="14.42578125" style="81" customWidth="1"/>
    <col min="4611" max="4613" width="15.140625" style="81" customWidth="1"/>
    <col min="4614" max="4614" width="13.7109375" style="81" customWidth="1"/>
    <col min="4615" max="4615" width="16.28515625" style="81" customWidth="1"/>
    <col min="4616" max="4619" width="7.85546875" style="81"/>
    <col min="4620" max="4620" width="14.7109375" style="81" bestFit="1" customWidth="1"/>
    <col min="4621" max="4862" width="7.85546875" style="81"/>
    <col min="4863" max="4863" width="26.42578125" style="81" customWidth="1"/>
    <col min="4864" max="4864" width="12.28515625" style="81" customWidth="1"/>
    <col min="4865" max="4865" width="14.85546875" style="81" customWidth="1"/>
    <col min="4866" max="4866" width="14.42578125" style="81" customWidth="1"/>
    <col min="4867" max="4869" width="15.140625" style="81" customWidth="1"/>
    <col min="4870" max="4870" width="13.7109375" style="81" customWidth="1"/>
    <col min="4871" max="4871" width="16.28515625" style="81" customWidth="1"/>
    <col min="4872" max="4875" width="7.85546875" style="81"/>
    <col min="4876" max="4876" width="14.7109375" style="81" bestFit="1" customWidth="1"/>
    <col min="4877" max="5118" width="7.85546875" style="81"/>
    <col min="5119" max="5119" width="26.42578125" style="81" customWidth="1"/>
    <col min="5120" max="5120" width="12.28515625" style="81" customWidth="1"/>
    <col min="5121" max="5121" width="14.85546875" style="81" customWidth="1"/>
    <col min="5122" max="5122" width="14.42578125" style="81" customWidth="1"/>
    <col min="5123" max="5125" width="15.140625" style="81" customWidth="1"/>
    <col min="5126" max="5126" width="13.7109375" style="81" customWidth="1"/>
    <col min="5127" max="5127" width="16.28515625" style="81" customWidth="1"/>
    <col min="5128" max="5131" width="7.85546875" style="81"/>
    <col min="5132" max="5132" width="14.7109375" style="81" bestFit="1" customWidth="1"/>
    <col min="5133" max="5374" width="7.85546875" style="81"/>
    <col min="5375" max="5375" width="26.42578125" style="81" customWidth="1"/>
    <col min="5376" max="5376" width="12.28515625" style="81" customWidth="1"/>
    <col min="5377" max="5377" width="14.85546875" style="81" customWidth="1"/>
    <col min="5378" max="5378" width="14.42578125" style="81" customWidth="1"/>
    <col min="5379" max="5381" width="15.140625" style="81" customWidth="1"/>
    <col min="5382" max="5382" width="13.7109375" style="81" customWidth="1"/>
    <col min="5383" max="5383" width="16.28515625" style="81" customWidth="1"/>
    <col min="5384" max="5387" width="7.85546875" style="81"/>
    <col min="5388" max="5388" width="14.7109375" style="81" bestFit="1" customWidth="1"/>
    <col min="5389" max="5630" width="7.85546875" style="81"/>
    <col min="5631" max="5631" width="26.42578125" style="81" customWidth="1"/>
    <col min="5632" max="5632" width="12.28515625" style="81" customWidth="1"/>
    <col min="5633" max="5633" width="14.85546875" style="81" customWidth="1"/>
    <col min="5634" max="5634" width="14.42578125" style="81" customWidth="1"/>
    <col min="5635" max="5637" width="15.140625" style="81" customWidth="1"/>
    <col min="5638" max="5638" width="13.7109375" style="81" customWidth="1"/>
    <col min="5639" max="5639" width="16.28515625" style="81" customWidth="1"/>
    <col min="5640" max="5643" width="7.85546875" style="81"/>
    <col min="5644" max="5644" width="14.7109375" style="81" bestFit="1" customWidth="1"/>
    <col min="5645" max="5886" width="7.85546875" style="81"/>
    <col min="5887" max="5887" width="26.42578125" style="81" customWidth="1"/>
    <col min="5888" max="5888" width="12.28515625" style="81" customWidth="1"/>
    <col min="5889" max="5889" width="14.85546875" style="81" customWidth="1"/>
    <col min="5890" max="5890" width="14.42578125" style="81" customWidth="1"/>
    <col min="5891" max="5893" width="15.140625" style="81" customWidth="1"/>
    <col min="5894" max="5894" width="13.7109375" style="81" customWidth="1"/>
    <col min="5895" max="5895" width="16.28515625" style="81" customWidth="1"/>
    <col min="5896" max="5899" width="7.85546875" style="81"/>
    <col min="5900" max="5900" width="14.7109375" style="81" bestFit="1" customWidth="1"/>
    <col min="5901" max="6142" width="7.85546875" style="81"/>
    <col min="6143" max="6143" width="26.42578125" style="81" customWidth="1"/>
    <col min="6144" max="6144" width="12.28515625" style="81" customWidth="1"/>
    <col min="6145" max="6145" width="14.85546875" style="81" customWidth="1"/>
    <col min="6146" max="6146" width="14.42578125" style="81" customWidth="1"/>
    <col min="6147" max="6149" width="15.140625" style="81" customWidth="1"/>
    <col min="6150" max="6150" width="13.7109375" style="81" customWidth="1"/>
    <col min="6151" max="6151" width="16.28515625" style="81" customWidth="1"/>
    <col min="6152" max="6155" width="7.85546875" style="81"/>
    <col min="6156" max="6156" width="14.7109375" style="81" bestFit="1" customWidth="1"/>
    <col min="6157" max="6398" width="7.85546875" style="81"/>
    <col min="6399" max="6399" width="26.42578125" style="81" customWidth="1"/>
    <col min="6400" max="6400" width="12.28515625" style="81" customWidth="1"/>
    <col min="6401" max="6401" width="14.85546875" style="81" customWidth="1"/>
    <col min="6402" max="6402" width="14.42578125" style="81" customWidth="1"/>
    <col min="6403" max="6405" width="15.140625" style="81" customWidth="1"/>
    <col min="6406" max="6406" width="13.7109375" style="81" customWidth="1"/>
    <col min="6407" max="6407" width="16.28515625" style="81" customWidth="1"/>
    <col min="6408" max="6411" width="7.85546875" style="81"/>
    <col min="6412" max="6412" width="14.7109375" style="81" bestFit="1" customWidth="1"/>
    <col min="6413" max="6654" width="7.85546875" style="81"/>
    <col min="6655" max="6655" width="26.42578125" style="81" customWidth="1"/>
    <col min="6656" max="6656" width="12.28515625" style="81" customWidth="1"/>
    <col min="6657" max="6657" width="14.85546875" style="81" customWidth="1"/>
    <col min="6658" max="6658" width="14.42578125" style="81" customWidth="1"/>
    <col min="6659" max="6661" width="15.140625" style="81" customWidth="1"/>
    <col min="6662" max="6662" width="13.7109375" style="81" customWidth="1"/>
    <col min="6663" max="6663" width="16.28515625" style="81" customWidth="1"/>
    <col min="6664" max="6667" width="7.85546875" style="81"/>
    <col min="6668" max="6668" width="14.7109375" style="81" bestFit="1" customWidth="1"/>
    <col min="6669" max="6910" width="7.85546875" style="81"/>
    <col min="6911" max="6911" width="26.42578125" style="81" customWidth="1"/>
    <col min="6912" max="6912" width="12.28515625" style="81" customWidth="1"/>
    <col min="6913" max="6913" width="14.85546875" style="81" customWidth="1"/>
    <col min="6914" max="6914" width="14.42578125" style="81" customWidth="1"/>
    <col min="6915" max="6917" width="15.140625" style="81" customWidth="1"/>
    <col min="6918" max="6918" width="13.7109375" style="81" customWidth="1"/>
    <col min="6919" max="6919" width="16.28515625" style="81" customWidth="1"/>
    <col min="6920" max="6923" width="7.85546875" style="81"/>
    <col min="6924" max="6924" width="14.7109375" style="81" bestFit="1" customWidth="1"/>
    <col min="6925" max="7166" width="7.85546875" style="81"/>
    <col min="7167" max="7167" width="26.42578125" style="81" customWidth="1"/>
    <col min="7168" max="7168" width="12.28515625" style="81" customWidth="1"/>
    <col min="7169" max="7169" width="14.85546875" style="81" customWidth="1"/>
    <col min="7170" max="7170" width="14.42578125" style="81" customWidth="1"/>
    <col min="7171" max="7173" width="15.140625" style="81" customWidth="1"/>
    <col min="7174" max="7174" width="13.7109375" style="81" customWidth="1"/>
    <col min="7175" max="7175" width="16.28515625" style="81" customWidth="1"/>
    <col min="7176" max="7179" width="7.85546875" style="81"/>
    <col min="7180" max="7180" width="14.7109375" style="81" bestFit="1" customWidth="1"/>
    <col min="7181" max="7422" width="7.85546875" style="81"/>
    <col min="7423" max="7423" width="26.42578125" style="81" customWidth="1"/>
    <col min="7424" max="7424" width="12.28515625" style="81" customWidth="1"/>
    <col min="7425" max="7425" width="14.85546875" style="81" customWidth="1"/>
    <col min="7426" max="7426" width="14.42578125" style="81" customWidth="1"/>
    <col min="7427" max="7429" width="15.140625" style="81" customWidth="1"/>
    <col min="7430" max="7430" width="13.7109375" style="81" customWidth="1"/>
    <col min="7431" max="7431" width="16.28515625" style="81" customWidth="1"/>
    <col min="7432" max="7435" width="7.85546875" style="81"/>
    <col min="7436" max="7436" width="14.7109375" style="81" bestFit="1" customWidth="1"/>
    <col min="7437" max="7678" width="7.85546875" style="81"/>
    <col min="7679" max="7679" width="26.42578125" style="81" customWidth="1"/>
    <col min="7680" max="7680" width="12.28515625" style="81" customWidth="1"/>
    <col min="7681" max="7681" width="14.85546875" style="81" customWidth="1"/>
    <col min="7682" max="7682" width="14.42578125" style="81" customWidth="1"/>
    <col min="7683" max="7685" width="15.140625" style="81" customWidth="1"/>
    <col min="7686" max="7686" width="13.7109375" style="81" customWidth="1"/>
    <col min="7687" max="7687" width="16.28515625" style="81" customWidth="1"/>
    <col min="7688" max="7691" width="7.85546875" style="81"/>
    <col min="7692" max="7692" width="14.7109375" style="81" bestFit="1" customWidth="1"/>
    <col min="7693" max="7934" width="7.85546875" style="81"/>
    <col min="7935" max="7935" width="26.42578125" style="81" customWidth="1"/>
    <col min="7936" max="7936" width="12.28515625" style="81" customWidth="1"/>
    <col min="7937" max="7937" width="14.85546875" style="81" customWidth="1"/>
    <col min="7938" max="7938" width="14.42578125" style="81" customWidth="1"/>
    <col min="7939" max="7941" width="15.140625" style="81" customWidth="1"/>
    <col min="7942" max="7942" width="13.7109375" style="81" customWidth="1"/>
    <col min="7943" max="7943" width="16.28515625" style="81" customWidth="1"/>
    <col min="7944" max="7947" width="7.85546875" style="81"/>
    <col min="7948" max="7948" width="14.7109375" style="81" bestFit="1" customWidth="1"/>
    <col min="7949" max="8190" width="7.85546875" style="81"/>
    <col min="8191" max="8191" width="26.42578125" style="81" customWidth="1"/>
    <col min="8192" max="8192" width="12.28515625" style="81" customWidth="1"/>
    <col min="8193" max="8193" width="14.85546875" style="81" customWidth="1"/>
    <col min="8194" max="8194" width="14.42578125" style="81" customWidth="1"/>
    <col min="8195" max="8197" width="15.140625" style="81" customWidth="1"/>
    <col min="8198" max="8198" width="13.7109375" style="81" customWidth="1"/>
    <col min="8199" max="8199" width="16.28515625" style="81" customWidth="1"/>
    <col min="8200" max="8203" width="7.85546875" style="81"/>
    <col min="8204" max="8204" width="14.7109375" style="81" bestFit="1" customWidth="1"/>
    <col min="8205" max="8446" width="7.85546875" style="81"/>
    <col min="8447" max="8447" width="26.42578125" style="81" customWidth="1"/>
    <col min="8448" max="8448" width="12.28515625" style="81" customWidth="1"/>
    <col min="8449" max="8449" width="14.85546875" style="81" customWidth="1"/>
    <col min="8450" max="8450" width="14.42578125" style="81" customWidth="1"/>
    <col min="8451" max="8453" width="15.140625" style="81" customWidth="1"/>
    <col min="8454" max="8454" width="13.7109375" style="81" customWidth="1"/>
    <col min="8455" max="8455" width="16.28515625" style="81" customWidth="1"/>
    <col min="8456" max="8459" width="7.85546875" style="81"/>
    <col min="8460" max="8460" width="14.7109375" style="81" bestFit="1" customWidth="1"/>
    <col min="8461" max="8702" width="7.85546875" style="81"/>
    <col min="8703" max="8703" width="26.42578125" style="81" customWidth="1"/>
    <col min="8704" max="8704" width="12.28515625" style="81" customWidth="1"/>
    <col min="8705" max="8705" width="14.85546875" style="81" customWidth="1"/>
    <col min="8706" max="8706" width="14.42578125" style="81" customWidth="1"/>
    <col min="8707" max="8709" width="15.140625" style="81" customWidth="1"/>
    <col min="8710" max="8710" width="13.7109375" style="81" customWidth="1"/>
    <col min="8711" max="8711" width="16.28515625" style="81" customWidth="1"/>
    <col min="8712" max="8715" width="7.85546875" style="81"/>
    <col min="8716" max="8716" width="14.7109375" style="81" bestFit="1" customWidth="1"/>
    <col min="8717" max="8958" width="7.85546875" style="81"/>
    <col min="8959" max="8959" width="26.42578125" style="81" customWidth="1"/>
    <col min="8960" max="8960" width="12.28515625" style="81" customWidth="1"/>
    <col min="8961" max="8961" width="14.85546875" style="81" customWidth="1"/>
    <col min="8962" max="8962" width="14.42578125" style="81" customWidth="1"/>
    <col min="8963" max="8965" width="15.140625" style="81" customWidth="1"/>
    <col min="8966" max="8966" width="13.7109375" style="81" customWidth="1"/>
    <col min="8967" max="8967" width="16.28515625" style="81" customWidth="1"/>
    <col min="8968" max="8971" width="7.85546875" style="81"/>
    <col min="8972" max="8972" width="14.7109375" style="81" bestFit="1" customWidth="1"/>
    <col min="8973" max="9214" width="7.85546875" style="81"/>
    <col min="9215" max="9215" width="26.42578125" style="81" customWidth="1"/>
    <col min="9216" max="9216" width="12.28515625" style="81" customWidth="1"/>
    <col min="9217" max="9217" width="14.85546875" style="81" customWidth="1"/>
    <col min="9218" max="9218" width="14.42578125" style="81" customWidth="1"/>
    <col min="9219" max="9221" width="15.140625" style="81" customWidth="1"/>
    <col min="9222" max="9222" width="13.7109375" style="81" customWidth="1"/>
    <col min="9223" max="9223" width="16.28515625" style="81" customWidth="1"/>
    <col min="9224" max="9227" width="7.85546875" style="81"/>
    <col min="9228" max="9228" width="14.7109375" style="81" bestFit="1" customWidth="1"/>
    <col min="9229" max="9470" width="7.85546875" style="81"/>
    <col min="9471" max="9471" width="26.42578125" style="81" customWidth="1"/>
    <col min="9472" max="9472" width="12.28515625" style="81" customWidth="1"/>
    <col min="9473" max="9473" width="14.85546875" style="81" customWidth="1"/>
    <col min="9474" max="9474" width="14.42578125" style="81" customWidth="1"/>
    <col min="9475" max="9477" width="15.140625" style="81" customWidth="1"/>
    <col min="9478" max="9478" width="13.7109375" style="81" customWidth="1"/>
    <col min="9479" max="9479" width="16.28515625" style="81" customWidth="1"/>
    <col min="9480" max="9483" width="7.85546875" style="81"/>
    <col min="9484" max="9484" width="14.7109375" style="81" bestFit="1" customWidth="1"/>
    <col min="9485" max="9726" width="7.85546875" style="81"/>
    <col min="9727" max="9727" width="26.42578125" style="81" customWidth="1"/>
    <col min="9728" max="9728" width="12.28515625" style="81" customWidth="1"/>
    <col min="9729" max="9729" width="14.85546875" style="81" customWidth="1"/>
    <col min="9730" max="9730" width="14.42578125" style="81" customWidth="1"/>
    <col min="9731" max="9733" width="15.140625" style="81" customWidth="1"/>
    <col min="9734" max="9734" width="13.7109375" style="81" customWidth="1"/>
    <col min="9735" max="9735" width="16.28515625" style="81" customWidth="1"/>
    <col min="9736" max="9739" width="7.85546875" style="81"/>
    <col min="9740" max="9740" width="14.7109375" style="81" bestFit="1" customWidth="1"/>
    <col min="9741" max="9982" width="7.85546875" style="81"/>
    <col min="9983" max="9983" width="26.42578125" style="81" customWidth="1"/>
    <col min="9984" max="9984" width="12.28515625" style="81" customWidth="1"/>
    <col min="9985" max="9985" width="14.85546875" style="81" customWidth="1"/>
    <col min="9986" max="9986" width="14.42578125" style="81" customWidth="1"/>
    <col min="9987" max="9989" width="15.140625" style="81" customWidth="1"/>
    <col min="9990" max="9990" width="13.7109375" style="81" customWidth="1"/>
    <col min="9991" max="9991" width="16.28515625" style="81" customWidth="1"/>
    <col min="9992" max="9995" width="7.85546875" style="81"/>
    <col min="9996" max="9996" width="14.7109375" style="81" bestFit="1" customWidth="1"/>
    <col min="9997" max="10238" width="7.85546875" style="81"/>
    <col min="10239" max="10239" width="26.42578125" style="81" customWidth="1"/>
    <col min="10240" max="10240" width="12.28515625" style="81" customWidth="1"/>
    <col min="10241" max="10241" width="14.85546875" style="81" customWidth="1"/>
    <col min="10242" max="10242" width="14.42578125" style="81" customWidth="1"/>
    <col min="10243" max="10245" width="15.140625" style="81" customWidth="1"/>
    <col min="10246" max="10246" width="13.7109375" style="81" customWidth="1"/>
    <col min="10247" max="10247" width="16.28515625" style="81" customWidth="1"/>
    <col min="10248" max="10251" width="7.85546875" style="81"/>
    <col min="10252" max="10252" width="14.7109375" style="81" bestFit="1" customWidth="1"/>
    <col min="10253" max="10494" width="7.85546875" style="81"/>
    <col min="10495" max="10495" width="26.42578125" style="81" customWidth="1"/>
    <col min="10496" max="10496" width="12.28515625" style="81" customWidth="1"/>
    <col min="10497" max="10497" width="14.85546875" style="81" customWidth="1"/>
    <col min="10498" max="10498" width="14.42578125" style="81" customWidth="1"/>
    <col min="10499" max="10501" width="15.140625" style="81" customWidth="1"/>
    <col min="10502" max="10502" width="13.7109375" style="81" customWidth="1"/>
    <col min="10503" max="10503" width="16.28515625" style="81" customWidth="1"/>
    <col min="10504" max="10507" width="7.85546875" style="81"/>
    <col min="10508" max="10508" width="14.7109375" style="81" bestFit="1" customWidth="1"/>
    <col min="10509" max="10750" width="7.85546875" style="81"/>
    <col min="10751" max="10751" width="26.42578125" style="81" customWidth="1"/>
    <col min="10752" max="10752" width="12.28515625" style="81" customWidth="1"/>
    <col min="10753" max="10753" width="14.85546875" style="81" customWidth="1"/>
    <col min="10754" max="10754" width="14.42578125" style="81" customWidth="1"/>
    <col min="10755" max="10757" width="15.140625" style="81" customWidth="1"/>
    <col min="10758" max="10758" width="13.7109375" style="81" customWidth="1"/>
    <col min="10759" max="10759" width="16.28515625" style="81" customWidth="1"/>
    <col min="10760" max="10763" width="7.85546875" style="81"/>
    <col min="10764" max="10764" width="14.7109375" style="81" bestFit="1" customWidth="1"/>
    <col min="10765" max="11006" width="7.85546875" style="81"/>
    <col min="11007" max="11007" width="26.42578125" style="81" customWidth="1"/>
    <col min="11008" max="11008" width="12.28515625" style="81" customWidth="1"/>
    <col min="11009" max="11009" width="14.85546875" style="81" customWidth="1"/>
    <col min="11010" max="11010" width="14.42578125" style="81" customWidth="1"/>
    <col min="11011" max="11013" width="15.140625" style="81" customWidth="1"/>
    <col min="11014" max="11014" width="13.7109375" style="81" customWidth="1"/>
    <col min="11015" max="11015" width="16.28515625" style="81" customWidth="1"/>
    <col min="11016" max="11019" width="7.85546875" style="81"/>
    <col min="11020" max="11020" width="14.7109375" style="81" bestFit="1" customWidth="1"/>
    <col min="11021" max="11262" width="7.85546875" style="81"/>
    <col min="11263" max="11263" width="26.42578125" style="81" customWidth="1"/>
    <col min="11264" max="11264" width="12.28515625" style="81" customWidth="1"/>
    <col min="11265" max="11265" width="14.85546875" style="81" customWidth="1"/>
    <col min="11266" max="11266" width="14.42578125" style="81" customWidth="1"/>
    <col min="11267" max="11269" width="15.140625" style="81" customWidth="1"/>
    <col min="11270" max="11270" width="13.7109375" style="81" customWidth="1"/>
    <col min="11271" max="11271" width="16.28515625" style="81" customWidth="1"/>
    <col min="11272" max="11275" width="7.85546875" style="81"/>
    <col min="11276" max="11276" width="14.7109375" style="81" bestFit="1" customWidth="1"/>
    <col min="11277" max="11518" width="7.85546875" style="81"/>
    <col min="11519" max="11519" width="26.42578125" style="81" customWidth="1"/>
    <col min="11520" max="11520" width="12.28515625" style="81" customWidth="1"/>
    <col min="11521" max="11521" width="14.85546875" style="81" customWidth="1"/>
    <col min="11522" max="11522" width="14.42578125" style="81" customWidth="1"/>
    <col min="11523" max="11525" width="15.140625" style="81" customWidth="1"/>
    <col min="11526" max="11526" width="13.7109375" style="81" customWidth="1"/>
    <col min="11527" max="11527" width="16.28515625" style="81" customWidth="1"/>
    <col min="11528" max="11531" width="7.85546875" style="81"/>
    <col min="11532" max="11532" width="14.7109375" style="81" bestFit="1" customWidth="1"/>
    <col min="11533" max="11774" width="7.85546875" style="81"/>
    <col min="11775" max="11775" width="26.42578125" style="81" customWidth="1"/>
    <col min="11776" max="11776" width="12.28515625" style="81" customWidth="1"/>
    <col min="11777" max="11777" width="14.85546875" style="81" customWidth="1"/>
    <col min="11778" max="11778" width="14.42578125" style="81" customWidth="1"/>
    <col min="11779" max="11781" width="15.140625" style="81" customWidth="1"/>
    <col min="11782" max="11782" width="13.7109375" style="81" customWidth="1"/>
    <col min="11783" max="11783" width="16.28515625" style="81" customWidth="1"/>
    <col min="11784" max="11787" width="7.85546875" style="81"/>
    <col min="11788" max="11788" width="14.7109375" style="81" bestFit="1" customWidth="1"/>
    <col min="11789" max="12030" width="7.85546875" style="81"/>
    <col min="12031" max="12031" width="26.42578125" style="81" customWidth="1"/>
    <col min="12032" max="12032" width="12.28515625" style="81" customWidth="1"/>
    <col min="12033" max="12033" width="14.85546875" style="81" customWidth="1"/>
    <col min="12034" max="12034" width="14.42578125" style="81" customWidth="1"/>
    <col min="12035" max="12037" width="15.140625" style="81" customWidth="1"/>
    <col min="12038" max="12038" width="13.7109375" style="81" customWidth="1"/>
    <col min="12039" max="12039" width="16.28515625" style="81" customWidth="1"/>
    <col min="12040" max="12043" width="7.85546875" style="81"/>
    <col min="12044" max="12044" width="14.7109375" style="81" bestFit="1" customWidth="1"/>
    <col min="12045" max="12286" width="7.85546875" style="81"/>
    <col min="12287" max="12287" width="26.42578125" style="81" customWidth="1"/>
    <col min="12288" max="12288" width="12.28515625" style="81" customWidth="1"/>
    <col min="12289" max="12289" width="14.85546875" style="81" customWidth="1"/>
    <col min="12290" max="12290" width="14.42578125" style="81" customWidth="1"/>
    <col min="12291" max="12293" width="15.140625" style="81" customWidth="1"/>
    <col min="12294" max="12294" width="13.7109375" style="81" customWidth="1"/>
    <col min="12295" max="12295" width="16.28515625" style="81" customWidth="1"/>
    <col min="12296" max="12299" width="7.85546875" style="81"/>
    <col min="12300" max="12300" width="14.7109375" style="81" bestFit="1" customWidth="1"/>
    <col min="12301" max="12542" width="7.85546875" style="81"/>
    <col min="12543" max="12543" width="26.42578125" style="81" customWidth="1"/>
    <col min="12544" max="12544" width="12.28515625" style="81" customWidth="1"/>
    <col min="12545" max="12545" width="14.85546875" style="81" customWidth="1"/>
    <col min="12546" max="12546" width="14.42578125" style="81" customWidth="1"/>
    <col min="12547" max="12549" width="15.140625" style="81" customWidth="1"/>
    <col min="12550" max="12550" width="13.7109375" style="81" customWidth="1"/>
    <col min="12551" max="12551" width="16.28515625" style="81" customWidth="1"/>
    <col min="12552" max="12555" width="7.85546875" style="81"/>
    <col min="12556" max="12556" width="14.7109375" style="81" bestFit="1" customWidth="1"/>
    <col min="12557" max="12798" width="7.85546875" style="81"/>
    <col min="12799" max="12799" width="26.42578125" style="81" customWidth="1"/>
    <col min="12800" max="12800" width="12.28515625" style="81" customWidth="1"/>
    <col min="12801" max="12801" width="14.85546875" style="81" customWidth="1"/>
    <col min="12802" max="12802" width="14.42578125" style="81" customWidth="1"/>
    <col min="12803" max="12805" width="15.140625" style="81" customWidth="1"/>
    <col min="12806" max="12806" width="13.7109375" style="81" customWidth="1"/>
    <col min="12807" max="12807" width="16.28515625" style="81" customWidth="1"/>
    <col min="12808" max="12811" width="7.85546875" style="81"/>
    <col min="12812" max="12812" width="14.7109375" style="81" bestFit="1" customWidth="1"/>
    <col min="12813" max="13054" width="7.85546875" style="81"/>
    <col min="13055" max="13055" width="26.42578125" style="81" customWidth="1"/>
    <col min="13056" max="13056" width="12.28515625" style="81" customWidth="1"/>
    <col min="13057" max="13057" width="14.85546875" style="81" customWidth="1"/>
    <col min="13058" max="13058" width="14.42578125" style="81" customWidth="1"/>
    <col min="13059" max="13061" width="15.140625" style="81" customWidth="1"/>
    <col min="13062" max="13062" width="13.7109375" style="81" customWidth="1"/>
    <col min="13063" max="13063" width="16.28515625" style="81" customWidth="1"/>
    <col min="13064" max="13067" width="7.85546875" style="81"/>
    <col min="13068" max="13068" width="14.7109375" style="81" bestFit="1" customWidth="1"/>
    <col min="13069" max="13310" width="7.85546875" style="81"/>
    <col min="13311" max="13311" width="26.42578125" style="81" customWidth="1"/>
    <col min="13312" max="13312" width="12.28515625" style="81" customWidth="1"/>
    <col min="13313" max="13313" width="14.85546875" style="81" customWidth="1"/>
    <col min="13314" max="13314" width="14.42578125" style="81" customWidth="1"/>
    <col min="13315" max="13317" width="15.140625" style="81" customWidth="1"/>
    <col min="13318" max="13318" width="13.7109375" style="81" customWidth="1"/>
    <col min="13319" max="13319" width="16.28515625" style="81" customWidth="1"/>
    <col min="13320" max="13323" width="7.85546875" style="81"/>
    <col min="13324" max="13324" width="14.7109375" style="81" bestFit="1" customWidth="1"/>
    <col min="13325" max="13566" width="7.85546875" style="81"/>
    <col min="13567" max="13567" width="26.42578125" style="81" customWidth="1"/>
    <col min="13568" max="13568" width="12.28515625" style="81" customWidth="1"/>
    <col min="13569" max="13569" width="14.85546875" style="81" customWidth="1"/>
    <col min="13570" max="13570" width="14.42578125" style="81" customWidth="1"/>
    <col min="13571" max="13573" width="15.140625" style="81" customWidth="1"/>
    <col min="13574" max="13574" width="13.7109375" style="81" customWidth="1"/>
    <col min="13575" max="13575" width="16.28515625" style="81" customWidth="1"/>
    <col min="13576" max="13579" width="7.85546875" style="81"/>
    <col min="13580" max="13580" width="14.7109375" style="81" bestFit="1" customWidth="1"/>
    <col min="13581" max="13822" width="7.85546875" style="81"/>
    <col min="13823" max="13823" width="26.42578125" style="81" customWidth="1"/>
    <col min="13824" max="13824" width="12.28515625" style="81" customWidth="1"/>
    <col min="13825" max="13825" width="14.85546875" style="81" customWidth="1"/>
    <col min="13826" max="13826" width="14.42578125" style="81" customWidth="1"/>
    <col min="13827" max="13829" width="15.140625" style="81" customWidth="1"/>
    <col min="13830" max="13830" width="13.7109375" style="81" customWidth="1"/>
    <col min="13831" max="13831" width="16.28515625" style="81" customWidth="1"/>
    <col min="13832" max="13835" width="7.85546875" style="81"/>
    <col min="13836" max="13836" width="14.7109375" style="81" bestFit="1" customWidth="1"/>
    <col min="13837" max="14078" width="7.85546875" style="81"/>
    <col min="14079" max="14079" width="26.42578125" style="81" customWidth="1"/>
    <col min="14080" max="14080" width="12.28515625" style="81" customWidth="1"/>
    <col min="14081" max="14081" width="14.85546875" style="81" customWidth="1"/>
    <col min="14082" max="14082" width="14.42578125" style="81" customWidth="1"/>
    <col min="14083" max="14085" width="15.140625" style="81" customWidth="1"/>
    <col min="14086" max="14086" width="13.7109375" style="81" customWidth="1"/>
    <col min="14087" max="14087" width="16.28515625" style="81" customWidth="1"/>
    <col min="14088" max="14091" width="7.85546875" style="81"/>
    <col min="14092" max="14092" width="14.7109375" style="81" bestFit="1" customWidth="1"/>
    <col min="14093" max="14334" width="7.85546875" style="81"/>
    <col min="14335" max="14335" width="26.42578125" style="81" customWidth="1"/>
    <col min="14336" max="14336" width="12.28515625" style="81" customWidth="1"/>
    <col min="14337" max="14337" width="14.85546875" style="81" customWidth="1"/>
    <col min="14338" max="14338" width="14.42578125" style="81" customWidth="1"/>
    <col min="14339" max="14341" width="15.140625" style="81" customWidth="1"/>
    <col min="14342" max="14342" width="13.7109375" style="81" customWidth="1"/>
    <col min="14343" max="14343" width="16.28515625" style="81" customWidth="1"/>
    <col min="14344" max="14347" width="7.85546875" style="81"/>
    <col min="14348" max="14348" width="14.7109375" style="81" bestFit="1" customWidth="1"/>
    <col min="14349" max="14590" width="7.85546875" style="81"/>
    <col min="14591" max="14591" width="26.42578125" style="81" customWidth="1"/>
    <col min="14592" max="14592" width="12.28515625" style="81" customWidth="1"/>
    <col min="14593" max="14593" width="14.85546875" style="81" customWidth="1"/>
    <col min="14594" max="14594" width="14.42578125" style="81" customWidth="1"/>
    <col min="14595" max="14597" width="15.140625" style="81" customWidth="1"/>
    <col min="14598" max="14598" width="13.7109375" style="81" customWidth="1"/>
    <col min="14599" max="14599" width="16.28515625" style="81" customWidth="1"/>
    <col min="14600" max="14603" width="7.85546875" style="81"/>
    <col min="14604" max="14604" width="14.7109375" style="81" bestFit="1" customWidth="1"/>
    <col min="14605" max="14846" width="7.85546875" style="81"/>
    <col min="14847" max="14847" width="26.42578125" style="81" customWidth="1"/>
    <col min="14848" max="14848" width="12.28515625" style="81" customWidth="1"/>
    <col min="14849" max="14849" width="14.85546875" style="81" customWidth="1"/>
    <col min="14850" max="14850" width="14.42578125" style="81" customWidth="1"/>
    <col min="14851" max="14853" width="15.140625" style="81" customWidth="1"/>
    <col min="14854" max="14854" width="13.7109375" style="81" customWidth="1"/>
    <col min="14855" max="14855" width="16.28515625" style="81" customWidth="1"/>
    <col min="14856" max="14859" width="7.85546875" style="81"/>
    <col min="14860" max="14860" width="14.7109375" style="81" bestFit="1" customWidth="1"/>
    <col min="14861" max="15102" width="7.85546875" style="81"/>
    <col min="15103" max="15103" width="26.42578125" style="81" customWidth="1"/>
    <col min="15104" max="15104" width="12.28515625" style="81" customWidth="1"/>
    <col min="15105" max="15105" width="14.85546875" style="81" customWidth="1"/>
    <col min="15106" max="15106" width="14.42578125" style="81" customWidth="1"/>
    <col min="15107" max="15109" width="15.140625" style="81" customWidth="1"/>
    <col min="15110" max="15110" width="13.7109375" style="81" customWidth="1"/>
    <col min="15111" max="15111" width="16.28515625" style="81" customWidth="1"/>
    <col min="15112" max="15115" width="7.85546875" style="81"/>
    <col min="15116" max="15116" width="14.7109375" style="81" bestFit="1" customWidth="1"/>
    <col min="15117" max="15358" width="7.85546875" style="81"/>
    <col min="15359" max="15359" width="26.42578125" style="81" customWidth="1"/>
    <col min="15360" max="15360" width="12.28515625" style="81" customWidth="1"/>
    <col min="15361" max="15361" width="14.85546875" style="81" customWidth="1"/>
    <col min="15362" max="15362" width="14.42578125" style="81" customWidth="1"/>
    <col min="15363" max="15365" width="15.140625" style="81" customWidth="1"/>
    <col min="15366" max="15366" width="13.7109375" style="81" customWidth="1"/>
    <col min="15367" max="15367" width="16.28515625" style="81" customWidth="1"/>
    <col min="15368" max="15371" width="7.85546875" style="81"/>
    <col min="15372" max="15372" width="14.7109375" style="81" bestFit="1" customWidth="1"/>
    <col min="15373" max="15614" width="7.85546875" style="81"/>
    <col min="15615" max="15615" width="26.42578125" style="81" customWidth="1"/>
    <col min="15616" max="15616" width="12.28515625" style="81" customWidth="1"/>
    <col min="15617" max="15617" width="14.85546875" style="81" customWidth="1"/>
    <col min="15618" max="15618" width="14.42578125" style="81" customWidth="1"/>
    <col min="15619" max="15621" width="15.140625" style="81" customWidth="1"/>
    <col min="15622" max="15622" width="13.7109375" style="81" customWidth="1"/>
    <col min="15623" max="15623" width="16.28515625" style="81" customWidth="1"/>
    <col min="15624" max="15627" width="7.85546875" style="81"/>
    <col min="15628" max="15628" width="14.7109375" style="81" bestFit="1" customWidth="1"/>
    <col min="15629" max="15870" width="7.85546875" style="81"/>
    <col min="15871" max="15871" width="26.42578125" style="81" customWidth="1"/>
    <col min="15872" max="15872" width="12.28515625" style="81" customWidth="1"/>
    <col min="15873" max="15873" width="14.85546875" style="81" customWidth="1"/>
    <col min="15874" max="15874" width="14.42578125" style="81" customWidth="1"/>
    <col min="15875" max="15877" width="15.140625" style="81" customWidth="1"/>
    <col min="15878" max="15878" width="13.7109375" style="81" customWidth="1"/>
    <col min="15879" max="15879" width="16.28515625" style="81" customWidth="1"/>
    <col min="15880" max="15883" width="7.85546875" style="81"/>
    <col min="15884" max="15884" width="14.7109375" style="81" bestFit="1" customWidth="1"/>
    <col min="15885" max="16126" width="7.85546875" style="81"/>
    <col min="16127" max="16127" width="26.42578125" style="81" customWidth="1"/>
    <col min="16128" max="16128" width="12.28515625" style="81" customWidth="1"/>
    <col min="16129" max="16129" width="14.85546875" style="81" customWidth="1"/>
    <col min="16130" max="16130" width="14.42578125" style="81" customWidth="1"/>
    <col min="16131" max="16133" width="15.140625" style="81" customWidth="1"/>
    <col min="16134" max="16134" width="13.7109375" style="81" customWidth="1"/>
    <col min="16135" max="16135" width="16.28515625" style="81" customWidth="1"/>
    <col min="16136" max="16139" width="7.85546875" style="81"/>
    <col min="16140" max="16140" width="14.7109375" style="81" bestFit="1" customWidth="1"/>
    <col min="16141" max="16384" width="7.85546875" style="81"/>
  </cols>
  <sheetData>
    <row r="5" spans="1:9" ht="18" x14ac:dyDescent="0.25">
      <c r="A5" s="202" t="s">
        <v>121</v>
      </c>
      <c r="B5" s="202"/>
      <c r="C5" s="202"/>
      <c r="D5" s="202"/>
      <c r="E5" s="202"/>
      <c r="F5" s="202"/>
      <c r="G5" s="202"/>
      <c r="H5" s="202"/>
      <c r="I5" s="202"/>
    </row>
    <row r="6" spans="1:9" s="85" customFormat="1" ht="23.25" x14ac:dyDescent="0.35">
      <c r="A6" s="82" t="s">
        <v>0</v>
      </c>
      <c r="B6" s="83"/>
      <c r="C6" s="84"/>
      <c r="D6" s="84"/>
      <c r="E6" s="84"/>
      <c r="F6" s="84"/>
      <c r="G6" s="84"/>
      <c r="H6" s="84"/>
      <c r="I6" s="84"/>
    </row>
    <row r="7" spans="1:9" s="87" customFormat="1" ht="15.75" x14ac:dyDescent="0.25">
      <c r="A7" s="86" t="s">
        <v>65</v>
      </c>
    </row>
    <row r="8" spans="1:9" s="89" customFormat="1" ht="25.5" x14ac:dyDescent="0.2">
      <c r="A8" s="88" t="s">
        <v>2</v>
      </c>
      <c r="B8" s="88" t="s">
        <v>66</v>
      </c>
      <c r="C8" s="88" t="s">
        <v>67</v>
      </c>
      <c r="D8" s="88" t="s">
        <v>68</v>
      </c>
      <c r="E8" s="88" t="s">
        <v>69</v>
      </c>
      <c r="F8" s="88" t="s">
        <v>70</v>
      </c>
      <c r="G8" s="88" t="s">
        <v>71</v>
      </c>
      <c r="H8" s="88" t="s">
        <v>72</v>
      </c>
      <c r="I8" s="88" t="s">
        <v>73</v>
      </c>
    </row>
    <row r="9" spans="1:9" customFormat="1" x14ac:dyDescent="0.25">
      <c r="A9" s="90" t="s">
        <v>74</v>
      </c>
      <c r="B9" s="91"/>
      <c r="C9" s="92"/>
      <c r="D9" s="93"/>
      <c r="E9" s="93"/>
      <c r="F9" s="93"/>
      <c r="G9" s="93"/>
      <c r="H9" s="93"/>
      <c r="I9" s="94"/>
    </row>
    <row r="10" spans="1:9" customFormat="1" x14ac:dyDescent="0.25">
      <c r="A10" s="96" t="s">
        <v>75</v>
      </c>
      <c r="B10" s="97">
        <v>0.2</v>
      </c>
      <c r="C10" s="101">
        <v>40.5</v>
      </c>
      <c r="D10" s="98">
        <v>11</v>
      </c>
      <c r="E10" s="99">
        <v>0</v>
      </c>
      <c r="F10" s="99">
        <f t="shared" ref="F10:F14" si="0">(((C10*2*26)*B10)*1.7+((C10*10*4)*B10)*2)</f>
        <v>1364.04</v>
      </c>
      <c r="G10" s="99"/>
      <c r="H10" s="99">
        <f>C10*220*B10+(110*C10)</f>
        <v>6237</v>
      </c>
      <c r="I10" s="100">
        <f t="shared" ref="I10:I13" si="1">E10+F10+G10+H10</f>
        <v>7601.04</v>
      </c>
    </row>
    <row r="11" spans="1:9" customFormat="1" x14ac:dyDescent="0.25">
      <c r="A11" s="96" t="s">
        <v>98</v>
      </c>
      <c r="B11" s="97">
        <v>0.2</v>
      </c>
      <c r="C11" s="101">
        <v>25</v>
      </c>
      <c r="D11" s="98">
        <v>11</v>
      </c>
      <c r="E11" s="99">
        <v>0</v>
      </c>
      <c r="F11" s="99">
        <f t="shared" si="0"/>
        <v>842</v>
      </c>
      <c r="G11" s="99"/>
      <c r="H11" s="99">
        <f>C11*220*B11+(110*C11)</f>
        <v>3850</v>
      </c>
      <c r="I11" s="100">
        <f t="shared" si="1"/>
        <v>4692</v>
      </c>
    </row>
    <row r="12" spans="1:9" customFormat="1" x14ac:dyDescent="0.25">
      <c r="A12" s="96" t="s">
        <v>123</v>
      </c>
      <c r="B12" s="97">
        <v>0.2</v>
      </c>
      <c r="C12" s="101">
        <v>19.239999999999998</v>
      </c>
      <c r="D12" s="98">
        <v>11</v>
      </c>
      <c r="E12" s="99">
        <v>1</v>
      </c>
      <c r="F12" s="99">
        <f t="shared" si="0"/>
        <v>648.00319999999999</v>
      </c>
      <c r="G12" s="99"/>
      <c r="H12" s="99">
        <f>C12*220*B12+(110*C12)</f>
        <v>2962.9599999999996</v>
      </c>
      <c r="I12" s="100">
        <f t="shared" ref="I12" si="2">E12+F12+G12+H12</f>
        <v>3611.9631999999997</v>
      </c>
    </row>
    <row r="13" spans="1:9" customFormat="1" x14ac:dyDescent="0.25">
      <c r="A13" s="96" t="s">
        <v>76</v>
      </c>
      <c r="B13" s="97">
        <v>0.2</v>
      </c>
      <c r="C13" s="101">
        <v>17.68</v>
      </c>
      <c r="D13" s="98">
        <v>11</v>
      </c>
      <c r="E13" s="99">
        <v>0</v>
      </c>
      <c r="F13" s="99">
        <f t="shared" si="0"/>
        <v>595.46240000000012</v>
      </c>
      <c r="G13" s="99"/>
      <c r="H13" s="99">
        <f t="shared" ref="H13" si="3">C13*220*B13</f>
        <v>777.92000000000007</v>
      </c>
      <c r="I13" s="100">
        <f t="shared" si="1"/>
        <v>1373.3824000000002</v>
      </c>
    </row>
    <row r="14" spans="1:9" customFormat="1" x14ac:dyDescent="0.25">
      <c r="A14" s="102" t="s">
        <v>77</v>
      </c>
      <c r="B14" s="97"/>
      <c r="C14" s="101"/>
      <c r="D14" s="98"/>
      <c r="E14" s="99"/>
      <c r="F14" s="99"/>
      <c r="G14" s="99"/>
      <c r="H14" s="99"/>
      <c r="I14" s="103"/>
    </row>
    <row r="15" spans="1:9" customFormat="1" x14ac:dyDescent="0.25">
      <c r="A15" s="96" t="s">
        <v>78</v>
      </c>
      <c r="B15" s="97">
        <v>2</v>
      </c>
      <c r="C15" s="101">
        <v>10.39</v>
      </c>
      <c r="D15" s="98">
        <v>11</v>
      </c>
      <c r="E15" s="99">
        <v>0</v>
      </c>
      <c r="F15" s="99">
        <f t="shared" ref="F15:F18" si="4">(((C15*2*26)*B15)*1.7+((C15*10*4)*B15)*2)</f>
        <v>3499.3519999999999</v>
      </c>
      <c r="G15" s="99">
        <f>((C15*8*26)*0.4)*B15/2</f>
        <v>864.44799999999998</v>
      </c>
      <c r="H15" s="99">
        <f>C15*220*B15</f>
        <v>4571.6000000000004</v>
      </c>
      <c r="I15" s="100">
        <f>E15+F15+G15+H15</f>
        <v>8935.4000000000015</v>
      </c>
    </row>
    <row r="16" spans="1:9" customFormat="1" x14ac:dyDescent="0.25">
      <c r="A16" s="96" t="s">
        <v>79</v>
      </c>
      <c r="B16" s="97">
        <v>4</v>
      </c>
      <c r="C16" s="101">
        <v>5.7</v>
      </c>
      <c r="D16" s="98">
        <v>11</v>
      </c>
      <c r="E16" s="99">
        <v>0</v>
      </c>
      <c r="F16" s="99">
        <f t="shared" si="4"/>
        <v>3839.5200000000004</v>
      </c>
      <c r="G16" s="99">
        <f t="shared" ref="G16:G18" si="5">((C16*8*26)*0.4)*B16/2</f>
        <v>948.48000000000013</v>
      </c>
      <c r="H16" s="99">
        <f>C16*220*B16</f>
        <v>5016</v>
      </c>
      <c r="I16" s="100">
        <f>E16+F16+G16+H16</f>
        <v>9804</v>
      </c>
    </row>
    <row r="17" spans="1:9" customFormat="1" x14ac:dyDescent="0.25">
      <c r="A17" s="96" t="s">
        <v>80</v>
      </c>
      <c r="B17" s="97">
        <v>1</v>
      </c>
      <c r="C17" s="101">
        <f>(2002/220)*1.04</f>
        <v>9.4640000000000004</v>
      </c>
      <c r="D17" s="98">
        <v>11</v>
      </c>
      <c r="E17" s="99">
        <v>0</v>
      </c>
      <c r="F17" s="99">
        <f t="shared" si="4"/>
        <v>1593.7375999999999</v>
      </c>
      <c r="G17" s="99">
        <f t="shared" si="5"/>
        <v>393.70240000000007</v>
      </c>
      <c r="H17" s="99">
        <f>C17*220*B17</f>
        <v>2082.08</v>
      </c>
      <c r="I17" s="100">
        <f>E17+F17+G17+H17</f>
        <v>4069.52</v>
      </c>
    </row>
    <row r="18" spans="1:9" customFormat="1" x14ac:dyDescent="0.25">
      <c r="A18" s="104" t="s">
        <v>81</v>
      </c>
      <c r="B18" s="97">
        <v>0.5</v>
      </c>
      <c r="C18" s="101">
        <f>(2002/220)*1.04</f>
        <v>9.4640000000000004</v>
      </c>
      <c r="D18" s="98">
        <v>11</v>
      </c>
      <c r="E18" s="99">
        <v>0</v>
      </c>
      <c r="F18" s="99">
        <f t="shared" si="4"/>
        <v>796.86879999999996</v>
      </c>
      <c r="G18" s="99">
        <f t="shared" si="5"/>
        <v>196.85120000000003</v>
      </c>
      <c r="H18" s="99">
        <f>C18*220*B18</f>
        <v>1041.04</v>
      </c>
      <c r="I18" s="100">
        <f>E18+F18+G18+H18</f>
        <v>2034.76</v>
      </c>
    </row>
    <row r="19" spans="1:9" customFormat="1" x14ac:dyDescent="0.25">
      <c r="A19" s="102"/>
      <c r="B19" s="108"/>
      <c r="C19" s="105"/>
      <c r="D19" s="98"/>
      <c r="E19" s="98"/>
      <c r="F19" s="98"/>
      <c r="G19" s="98"/>
      <c r="H19" s="98"/>
      <c r="I19" s="109"/>
    </row>
    <row r="20" spans="1:9" customFormat="1" x14ac:dyDescent="0.25">
      <c r="A20" s="110"/>
      <c r="B20" s="111"/>
      <c r="C20" s="105"/>
      <c r="D20" s="98"/>
      <c r="E20" s="112"/>
      <c r="F20" s="112"/>
      <c r="G20" s="112"/>
      <c r="H20" s="106"/>
      <c r="I20" s="107"/>
    </row>
    <row r="21" spans="1:9" customFormat="1" x14ac:dyDescent="0.25">
      <c r="A21" s="113" t="s">
        <v>122</v>
      </c>
      <c r="B21" s="114"/>
      <c r="C21" s="115"/>
      <c r="D21" s="116"/>
      <c r="E21" s="116"/>
      <c r="F21" s="116"/>
      <c r="G21" s="116"/>
      <c r="H21" s="116"/>
      <c r="I21" s="117"/>
    </row>
    <row r="22" spans="1:9" s="87" customFormat="1" x14ac:dyDescent="0.2">
      <c r="C22" s="118"/>
      <c r="D22" s="203" t="s">
        <v>82</v>
      </c>
      <c r="E22" s="204"/>
      <c r="F22" s="204"/>
      <c r="G22" s="204"/>
      <c r="H22" s="205"/>
      <c r="I22" s="119">
        <f>SUM(I10:I20)</f>
        <v>42122.065600000002</v>
      </c>
    </row>
    <row r="23" spans="1:9" s="87" customFormat="1" ht="12.75" x14ac:dyDescent="0.2"/>
    <row r="24" spans="1:9" s="87" customFormat="1" ht="15.75" x14ac:dyDescent="0.25">
      <c r="A24" s="123"/>
    </row>
    <row r="25" spans="1:9" s="87" customFormat="1" x14ac:dyDescent="0.2">
      <c r="A25" s="124"/>
      <c r="B25" s="125"/>
      <c r="C25" s="126"/>
    </row>
    <row r="26" spans="1:9" s="87" customFormat="1" x14ac:dyDescent="0.2">
      <c r="A26" s="124"/>
      <c r="B26" s="125"/>
      <c r="C26" s="126"/>
    </row>
    <row r="27" spans="1:9" s="87" customFormat="1" ht="15.75" x14ac:dyDescent="0.25">
      <c r="A27" s="127"/>
      <c r="B27" s="128"/>
      <c r="C27" s="129"/>
    </row>
    <row r="28" spans="1:9" s="87" customFormat="1" ht="12.75" x14ac:dyDescent="0.2"/>
    <row r="29" spans="1:9" s="87" customFormat="1" ht="15.75" x14ac:dyDescent="0.25">
      <c r="A29" s="120"/>
      <c r="B29" s="81"/>
      <c r="C29" s="81"/>
    </row>
    <row r="30" spans="1:9" s="87" customFormat="1" x14ac:dyDescent="0.2">
      <c r="A30" s="130"/>
      <c r="B30" s="131"/>
      <c r="C30" s="126"/>
    </row>
    <row r="31" spans="1:9" s="87" customFormat="1" x14ac:dyDescent="0.2">
      <c r="A31" s="130"/>
      <c r="B31" s="131"/>
      <c r="C31" s="126"/>
    </row>
    <row r="32" spans="1:9" s="87" customFormat="1" ht="15.75" x14ac:dyDescent="0.25">
      <c r="A32" s="132"/>
      <c r="B32" s="131"/>
      <c r="C32" s="133"/>
    </row>
    <row r="33" s="87" customFormat="1" ht="12.75" x14ac:dyDescent="0.2"/>
    <row r="34" s="87" customFormat="1" ht="12.75" x14ac:dyDescent="0.2"/>
    <row r="35" s="87" customFormat="1" ht="12.75" x14ac:dyDescent="0.2"/>
    <row r="36" s="87" customFormat="1" ht="12.75" x14ac:dyDescent="0.2"/>
    <row r="37" s="87" customFormat="1" ht="12.75" x14ac:dyDescent="0.2"/>
    <row r="38" s="87" customFormat="1" ht="12.75" x14ac:dyDescent="0.2"/>
    <row r="39" s="87" customFormat="1" ht="12.75" x14ac:dyDescent="0.2"/>
    <row r="40" s="87" customFormat="1" ht="12.75" x14ac:dyDescent="0.2"/>
    <row r="41" s="87" customFormat="1" ht="12.75" x14ac:dyDescent="0.2"/>
    <row r="42" s="87" customFormat="1" ht="12.75" x14ac:dyDescent="0.2"/>
    <row r="43" s="87" customFormat="1" ht="12.75" x14ac:dyDescent="0.2"/>
    <row r="44" s="87" customFormat="1" ht="12.75" x14ac:dyDescent="0.2"/>
    <row r="45" s="87" customFormat="1" ht="12.75" x14ac:dyDescent="0.2"/>
    <row r="46" s="87" customFormat="1" ht="12.75" x14ac:dyDescent="0.2"/>
    <row r="47" s="87" customFormat="1" ht="12.75" x14ac:dyDescent="0.2"/>
    <row r="48" s="87" customFormat="1" ht="12.75" x14ac:dyDescent="0.2"/>
    <row r="49" s="87" customFormat="1" ht="12.75" x14ac:dyDescent="0.2"/>
  </sheetData>
  <mergeCells count="2">
    <mergeCell ref="A5:I5"/>
    <mergeCell ref="D22:H2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DFP</vt:lpstr>
      <vt:lpstr>PREMIO-ALIMENTAÇÃO</vt:lpstr>
      <vt:lpstr>total</vt:lpstr>
      <vt:lpstr>Torre 1104</vt:lpstr>
      <vt:lpstr>DFP-Tanque 1102</vt:lpstr>
      <vt:lpstr>Fornalha</vt:lpstr>
      <vt:lpstr>DFP!Area_de_impressao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Larissa Mesquita</cp:lastModifiedBy>
  <cp:lastPrinted>2018-02-05T23:21:36Z</cp:lastPrinted>
  <dcterms:created xsi:type="dcterms:W3CDTF">2015-06-16T16:59:49Z</dcterms:created>
  <dcterms:modified xsi:type="dcterms:W3CDTF">2019-08-09T02:48:56Z</dcterms:modified>
</cp:coreProperties>
</file>