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issa Mesquita\Desktop\LARISSA\DAXOIL\"/>
    </mc:Choice>
  </mc:AlternateContent>
  <bookViews>
    <workbookView xWindow="0" yWindow="0" windowWidth="20490" windowHeight="7755"/>
  </bookViews>
  <sheets>
    <sheet name="DFP  " sheetId="4" r:id="rId1"/>
    <sheet name="HH DFP " sheetId="5" r:id="rId2"/>
    <sheet name="MATERIAL" sheetId="6" r:id="rId3"/>
  </sheets>
  <definedNames>
    <definedName name="_xlnm.Print_Area" localSheetId="0">'DFP  '!$B$1:$F$81</definedName>
  </definedNames>
  <calcPr calcId="152511"/>
</workbook>
</file>

<file path=xl/calcChain.xml><?xml version="1.0" encoding="utf-8"?>
<calcChain xmlns="http://schemas.openxmlformats.org/spreadsheetml/2006/main">
  <c r="F87" i="4" l="1"/>
  <c r="G12" i="6" l="1"/>
  <c r="F10" i="6"/>
  <c r="C12" i="5"/>
  <c r="G10" i="6" l="1"/>
  <c r="G11" i="6" s="1"/>
  <c r="D9" i="6" l="1"/>
  <c r="F9" i="6"/>
  <c r="G9" i="6" l="1"/>
  <c r="G7" i="6"/>
  <c r="G8" i="6"/>
  <c r="G4" i="6"/>
  <c r="G5" i="6"/>
  <c r="G6" i="6"/>
  <c r="E46" i="4" l="1"/>
  <c r="E45" i="4"/>
  <c r="E43" i="4"/>
  <c r="E42" i="4"/>
  <c r="E41" i="4"/>
  <c r="E40" i="4"/>
  <c r="G26" i="5"/>
  <c r="G25" i="5"/>
  <c r="G24" i="5"/>
  <c r="G23" i="5"/>
  <c r="H12" i="5"/>
  <c r="C11" i="5"/>
  <c r="H11" i="5" s="1"/>
  <c r="H10" i="5"/>
  <c r="F10" i="5"/>
  <c r="I10" i="5" s="1"/>
  <c r="C78" i="4"/>
  <c r="D44" i="4"/>
  <c r="E44" i="4" s="1"/>
  <c r="E33" i="4"/>
  <c r="E32" i="4"/>
  <c r="E37" i="4" s="1"/>
  <c r="E28" i="4"/>
  <c r="E27" i="4"/>
  <c r="E26" i="4"/>
  <c r="E25" i="4"/>
  <c r="F11" i="4"/>
  <c r="F12" i="4" s="1"/>
  <c r="D10" i="4"/>
  <c r="D9" i="4"/>
  <c r="D8" i="4"/>
  <c r="G27" i="5" l="1"/>
  <c r="F13" i="4"/>
  <c r="F15" i="4" s="1"/>
  <c r="E47" i="4"/>
  <c r="F11" i="5"/>
  <c r="I11" i="5" s="1"/>
  <c r="F12" i="5"/>
  <c r="I12" i="5" s="1"/>
  <c r="I17" i="5" l="1"/>
  <c r="D20" i="4"/>
  <c r="F22" i="4" s="1"/>
  <c r="F49" i="4" s="1"/>
  <c r="D55" i="4" l="1"/>
  <c r="D54" i="4"/>
  <c r="E54" i="4" s="1"/>
  <c r="D53" i="4"/>
  <c r="E53" i="4" s="1"/>
  <c r="E55" i="4"/>
  <c r="E57" i="4" l="1"/>
  <c r="D62" i="4" l="1"/>
  <c r="E62" i="4" s="1"/>
  <c r="E65" i="4" s="1"/>
  <c r="F69" i="4" s="1"/>
  <c r="F80" i="4" s="1"/>
</calcChain>
</file>

<file path=xl/sharedStrings.xml><?xml version="1.0" encoding="utf-8"?>
<sst xmlns="http://schemas.openxmlformats.org/spreadsheetml/2006/main" count="137" uniqueCount="105">
  <si>
    <t>1.Custos Diretos</t>
  </si>
  <si>
    <t xml:space="preserve"> </t>
  </si>
  <si>
    <t>1.1 a) Mão-de-Obra (M.O)</t>
  </si>
  <si>
    <t>Categoria Profissional</t>
  </si>
  <si>
    <t>Quantidade de pessoal</t>
  </si>
  <si>
    <t>Total (R$)</t>
  </si>
  <si>
    <t>Total Salário Bruto</t>
  </si>
  <si>
    <t>Adicional de Periculosidade - 30%</t>
  </si>
  <si>
    <t>Total de salários</t>
  </si>
  <si>
    <t>1.1 b) Encargos Sociais, Trabalhistas e Previdenciários</t>
  </si>
  <si>
    <t>Descrição</t>
  </si>
  <si>
    <t>%</t>
  </si>
  <si>
    <t>Valores (R$)</t>
  </si>
  <si>
    <t>Total de Encargos</t>
  </si>
  <si>
    <t>Total de M.O (1.1)</t>
  </si>
  <si>
    <t>Tipo</t>
  </si>
  <si>
    <t>Quantidade      Prevista</t>
  </si>
  <si>
    <t>Custo Unitário (R$)</t>
  </si>
  <si>
    <t>Valor Total (R$)</t>
  </si>
  <si>
    <t>Materiais de Consumo</t>
  </si>
  <si>
    <t>Ferramentas</t>
  </si>
  <si>
    <t>Total Materiais</t>
  </si>
  <si>
    <t>Quantidade Prevista</t>
  </si>
  <si>
    <t>Custo Unitário R$</t>
  </si>
  <si>
    <t>Transporte</t>
  </si>
  <si>
    <t>Total de Outros Custos Diretos</t>
  </si>
  <si>
    <t>Total Custos Diretos (1.1+1.2+1.3+1.4)</t>
  </si>
  <si>
    <t>2.Custos Indiretos</t>
  </si>
  <si>
    <t>Alíquota (%) em relação ao ítem 1</t>
  </si>
  <si>
    <t>Base de Cálculo (R$)</t>
  </si>
  <si>
    <t>Total Custos Indiretos</t>
  </si>
  <si>
    <t>3.Tributos Incidentes sobre o Lucro</t>
  </si>
  <si>
    <t>Alíquota (%)</t>
  </si>
  <si>
    <t>Total Tributos Incidentes sobre o lucro</t>
  </si>
  <si>
    <t>4.Total dos Custos (R$)</t>
  </si>
  <si>
    <t>Custos Diretos + Custos Indiretos + Tributos Sobre o Lucro</t>
  </si>
  <si>
    <t>5.Tributos Incidentes sobre o Faturamento</t>
  </si>
  <si>
    <t>ISS</t>
  </si>
  <si>
    <t>PIS</t>
  </si>
  <si>
    <t>COFINS</t>
  </si>
  <si>
    <t>Total Tributos sobre o Faturamento</t>
  </si>
  <si>
    <t>6.Preço Total para Faturamento (R$)</t>
  </si>
  <si>
    <t xml:space="preserve">DEMONSTRATIVO DE FORMAÇÃO DE PREÇO DOS SERVIÇOS </t>
  </si>
  <si>
    <t>vb</t>
  </si>
  <si>
    <t>Exames Médicos</t>
  </si>
  <si>
    <t>Seguro de Acidentes Pessoais</t>
  </si>
  <si>
    <t>Higienização de EPI´S</t>
  </si>
  <si>
    <t>Adm. Central e Gerenciamento</t>
  </si>
  <si>
    <t>Despesas Financeiras</t>
  </si>
  <si>
    <t>Lucro Operacional</t>
  </si>
  <si>
    <t>Provisão p/ IRPJ e CSLL</t>
  </si>
  <si>
    <t>EPI's</t>
  </si>
  <si>
    <t xml:space="preserve">1.1 Salários </t>
  </si>
  <si>
    <t>Quantidade</t>
  </si>
  <si>
    <t>Salário
 Básico (R$)</t>
  </si>
  <si>
    <t>Regime de
 Trabalho</t>
  </si>
  <si>
    <t>Adicional Periculosidade</t>
  </si>
  <si>
    <t>Hora Extra</t>
  </si>
  <si>
    <t>Adicional  Noturno</t>
  </si>
  <si>
    <t>Hora Normal
 (R$)</t>
  </si>
  <si>
    <t>Total
 Parcial (R$)</t>
  </si>
  <si>
    <t>Mão-de-Obra Direta</t>
  </si>
  <si>
    <t>Total Salários</t>
  </si>
  <si>
    <t>Cesta Basica</t>
  </si>
  <si>
    <t>1.3 Outros Custos Diretos</t>
  </si>
  <si>
    <t>COMPOSIÇÃO DE PREÇOS</t>
  </si>
  <si>
    <t>ALIMENTAÇÃO</t>
  </si>
  <si>
    <t>Qtd</t>
  </si>
  <si>
    <t>Dias</t>
  </si>
  <si>
    <t>desjejum</t>
  </si>
  <si>
    <t>almoço</t>
  </si>
  <si>
    <t>lanche</t>
  </si>
  <si>
    <t>Total</t>
  </si>
  <si>
    <t>Alimentação</t>
  </si>
  <si>
    <t>Salário
 Mês (R$)</t>
  </si>
  <si>
    <t>BASE: MAIO/2018</t>
  </si>
  <si>
    <t>Coordenador</t>
  </si>
  <si>
    <t>Encarregado</t>
  </si>
  <si>
    <t>Pedreiro Refratarista</t>
  </si>
  <si>
    <t>Ajudante</t>
  </si>
  <si>
    <t>11x11</t>
  </si>
  <si>
    <t>1.2 - Equipamentos Principais</t>
  </si>
  <si>
    <t>Máquina Policort</t>
  </si>
  <si>
    <t>Disco Máquina Policorte</t>
  </si>
  <si>
    <t>Batedor Massa</t>
  </si>
  <si>
    <t>1.3 - Materiais e Ferramentaria</t>
  </si>
  <si>
    <t>UNIDADE</t>
  </si>
  <si>
    <t>Pç.</t>
  </si>
  <si>
    <t>Modulo Pyro Bloc YC 1315°C, 305x305x250 mm. Dens. 160 kg/m³</t>
  </si>
  <si>
    <t>Modulo Pyro Bloc YC 1315°C, 305x305x102 mm. Dens. 192 kg/m³</t>
  </si>
  <si>
    <t>Lajota Refrataria  60% Alumina  229x170x63 mm.</t>
  </si>
  <si>
    <t>Kg</t>
  </si>
  <si>
    <t xml:space="preserve">Morplas 40R argamassa </t>
  </si>
  <si>
    <t>Coat Kaowool HS</t>
  </si>
  <si>
    <t>m2</t>
  </si>
  <si>
    <t>Placa de Silicato de calcio (50mm)</t>
  </si>
  <si>
    <t/>
  </si>
  <si>
    <t>TABELA PREÇO MATERIAL</t>
  </si>
  <si>
    <t>ITEM</t>
  </si>
  <si>
    <t>QTD</t>
  </si>
  <si>
    <t>VALOR UNITARIO</t>
  </si>
  <si>
    <t>TOTAL</t>
  </si>
  <si>
    <t>DESCRIÇÃO</t>
  </si>
  <si>
    <t>Frete</t>
  </si>
  <si>
    <t>TOTAL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</si>
</sst>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-[$R$-416]* #,##0.00_-;\-[$R$-416]* #,##0.00_-;_-[$R$-416]* &quot;-&quot;??_-;_-@_-"/>
    <numFmt numFmtId="167" formatCode="_(&quot;R$&quot;* #,##0.00_);_(&quot;R$&quot;* \(#,##0.00\);_(&quot;R$&quot;* &quot;-&quot;??_);_(@_)"/>
    <numFmt numFmtId="168" formatCode="0.0"/>
    <numFmt numFmtId="170" formatCode="d/m/yy;@"/>
    <numFmt numFmtId="171" formatCode="0.0%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7"/>
      </patternFill>
    </fill>
    <fill>
      <patternFill patternType="lightGray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indexed="2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5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2" fillId="0" borderId="1" xfId="1" applyFont="1" applyBorder="1"/>
    <xf numFmtId="0" fontId="2" fillId="0" borderId="0" xfId="1" applyFont="1" applyAlignment="1">
      <alignment horizontal="right"/>
    </xf>
    <xf numFmtId="0" fontId="4" fillId="0" borderId="0" xfId="1" applyFont="1"/>
    <xf numFmtId="0" fontId="2" fillId="0" borderId="0" xfId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4" fillId="0" borderId="0" xfId="1" applyFont="1" applyAlignment="1">
      <alignment horizontal="right" vertical="center"/>
    </xf>
    <xf numFmtId="0" fontId="2" fillId="0" borderId="3" xfId="1" applyFont="1" applyBorder="1"/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0" fontId="2" fillId="0" borderId="0" xfId="1" applyNumberFormat="1" applyFont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2" fillId="0" borderId="8" xfId="1" applyFont="1" applyBorder="1"/>
    <xf numFmtId="0" fontId="2" fillId="0" borderId="9" xfId="1" applyFont="1" applyBorder="1"/>
    <xf numFmtId="0" fontId="4" fillId="0" borderId="0" xfId="1" applyFont="1" applyBorder="1"/>
    <xf numFmtId="165" fontId="3" fillId="0" borderId="0" xfId="1" applyNumberFormat="1" applyFont="1" applyBorder="1"/>
    <xf numFmtId="0" fontId="2" fillId="0" borderId="10" xfId="1" applyFont="1" applyBorder="1"/>
    <xf numFmtId="0" fontId="2" fillId="0" borderId="6" xfId="1" applyFont="1" applyBorder="1" applyAlignment="1">
      <alignment horizontal="center"/>
    </xf>
    <xf numFmtId="165" fontId="2" fillId="0" borderId="6" xfId="3" applyFont="1" applyFill="1" applyBorder="1" applyAlignment="1" applyProtection="1">
      <alignment horizontal="center" wrapText="1"/>
      <protection locked="0"/>
    </xf>
    <xf numFmtId="0" fontId="3" fillId="0" borderId="5" xfId="1" applyFont="1" applyBorder="1" applyAlignment="1">
      <alignment vertical="center"/>
    </xf>
    <xf numFmtId="0" fontId="3" fillId="0" borderId="11" xfId="3" applyNumberFormat="1" applyFont="1" applyBorder="1" applyAlignment="1">
      <alignment horizontal="center" vertical="center"/>
    </xf>
    <xf numFmtId="0" fontId="3" fillId="0" borderId="0" xfId="1" applyFont="1"/>
    <xf numFmtId="0" fontId="4" fillId="3" borderId="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 applyProtection="1">
      <alignment vertical="center"/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165" fontId="2" fillId="4" borderId="13" xfId="3" applyFont="1" applyFill="1" applyBorder="1" applyAlignment="1" applyProtection="1">
      <alignment horizontal="center" wrapText="1"/>
      <protection locked="0"/>
    </xf>
    <xf numFmtId="0" fontId="2" fillId="4" borderId="13" xfId="3" applyNumberFormat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>
      <alignment horizontal="center" vertical="center"/>
    </xf>
    <xf numFmtId="10" fontId="2" fillId="4" borderId="9" xfId="1" applyNumberFormat="1" applyFont="1" applyFill="1" applyBorder="1" applyAlignment="1" applyProtection="1">
      <alignment horizontal="center"/>
      <protection locked="0"/>
    </xf>
    <xf numFmtId="10" fontId="2" fillId="4" borderId="14" xfId="1" applyNumberFormat="1" applyFont="1" applyFill="1" applyBorder="1" applyAlignment="1" applyProtection="1">
      <alignment horizontal="center"/>
      <protection locked="0"/>
    </xf>
    <xf numFmtId="165" fontId="2" fillId="4" borderId="9" xfId="3" applyFont="1" applyFill="1" applyBorder="1" applyAlignment="1" applyProtection="1">
      <alignment horizontal="center"/>
      <protection locked="0"/>
    </xf>
    <xf numFmtId="0" fontId="4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justify"/>
    </xf>
    <xf numFmtId="0" fontId="2" fillId="4" borderId="9" xfId="1" applyFont="1" applyFill="1" applyBorder="1" applyAlignment="1" applyProtection="1">
      <alignment horizontal="center"/>
      <protection locked="0"/>
    </xf>
    <xf numFmtId="10" fontId="2" fillId="4" borderId="8" xfId="1" applyNumberFormat="1" applyFont="1" applyFill="1" applyBorder="1" applyAlignment="1" applyProtection="1">
      <alignment horizontal="center"/>
      <protection locked="0"/>
    </xf>
    <xf numFmtId="10" fontId="2" fillId="4" borderId="17" xfId="1" applyNumberFormat="1" applyFont="1" applyFill="1" applyBorder="1" applyAlignment="1" applyProtection="1">
      <alignment horizontal="center"/>
      <protection locked="0"/>
    </xf>
    <xf numFmtId="0" fontId="3" fillId="3" borderId="4" xfId="1" applyFont="1" applyFill="1" applyBorder="1" applyAlignment="1">
      <alignment horizontal="center" vertical="center" wrapText="1"/>
    </xf>
    <xf numFmtId="10" fontId="2" fillId="4" borderId="1" xfId="1" applyNumberFormat="1" applyFont="1" applyFill="1" applyBorder="1" applyAlignment="1" applyProtection="1">
      <alignment horizontal="center"/>
      <protection locked="0"/>
    </xf>
    <xf numFmtId="0" fontId="3" fillId="5" borderId="0" xfId="1" applyFont="1" applyFill="1" applyAlignment="1">
      <alignment horizontal="left"/>
    </xf>
    <xf numFmtId="0" fontId="3" fillId="5" borderId="4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/>
    </xf>
    <xf numFmtId="0" fontId="3" fillId="5" borderId="5" xfId="1" applyFont="1" applyFill="1" applyBorder="1" applyAlignment="1">
      <alignment vertical="center"/>
    </xf>
    <xf numFmtId="0" fontId="2" fillId="5" borderId="7" xfId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4" fillId="0" borderId="5" xfId="1" applyFont="1" applyBorder="1" applyAlignment="1" applyProtection="1">
      <alignment vertical="center"/>
      <protection locked="0"/>
    </xf>
    <xf numFmtId="0" fontId="2" fillId="0" borderId="6" xfId="1" applyFont="1" applyBorder="1" applyProtection="1">
      <protection locked="0"/>
    </xf>
    <xf numFmtId="165" fontId="3" fillId="0" borderId="7" xfId="1" applyNumberFormat="1" applyFont="1" applyBorder="1" applyAlignment="1" applyProtection="1">
      <alignment vertical="center"/>
      <protection locked="0"/>
    </xf>
    <xf numFmtId="165" fontId="2" fillId="3" borderId="13" xfId="3" applyFont="1" applyFill="1" applyBorder="1" applyAlignment="1" applyProtection="1">
      <alignment horizontal="center" vertical="center"/>
    </xf>
    <xf numFmtId="165" fontId="3" fillId="0" borderId="13" xfId="3" applyFont="1" applyBorder="1" applyAlignment="1" applyProtection="1">
      <alignment horizontal="center" vertical="center"/>
    </xf>
    <xf numFmtId="165" fontId="3" fillId="0" borderId="4" xfId="1" applyNumberFormat="1" applyFont="1" applyBorder="1" applyAlignment="1" applyProtection="1">
      <alignment vertical="center"/>
    </xf>
    <xf numFmtId="165" fontId="3" fillId="5" borderId="7" xfId="1" applyNumberFormat="1" applyFont="1" applyFill="1" applyBorder="1" applyAlignment="1" applyProtection="1">
      <alignment horizontal="right" vertical="center"/>
    </xf>
    <xf numFmtId="165" fontId="2" fillId="3" borderId="9" xfId="1" applyNumberFormat="1" applyFont="1" applyFill="1" applyBorder="1" applyAlignment="1" applyProtection="1">
      <alignment horizontal="center"/>
    </xf>
    <xf numFmtId="165" fontId="2" fillId="3" borderId="20" xfId="1" applyNumberFormat="1" applyFont="1" applyFill="1" applyBorder="1" applyAlignment="1" applyProtection="1">
      <alignment horizontal="center"/>
    </xf>
    <xf numFmtId="165" fontId="2" fillId="3" borderId="19" xfId="1" applyNumberFormat="1" applyFont="1" applyFill="1" applyBorder="1" applyAlignment="1" applyProtection="1">
      <alignment horizontal="center"/>
    </xf>
    <xf numFmtId="165" fontId="2" fillId="3" borderId="8" xfId="3" applyFont="1" applyFill="1" applyBorder="1" applyAlignment="1" applyProtection="1">
      <alignment horizontal="center"/>
    </xf>
    <xf numFmtId="165" fontId="2" fillId="3" borderId="13" xfId="3" applyFont="1" applyFill="1" applyBorder="1" applyAlignment="1" applyProtection="1">
      <alignment horizontal="center"/>
    </xf>
    <xf numFmtId="165" fontId="2" fillId="3" borderId="9" xfId="3" applyFont="1" applyFill="1" applyBorder="1" applyAlignment="1" applyProtection="1">
      <alignment horizontal="center"/>
    </xf>
    <xf numFmtId="165" fontId="2" fillId="3" borderId="17" xfId="3" applyFont="1" applyFill="1" applyBorder="1" applyAlignment="1" applyProtection="1">
      <alignment horizontal="center"/>
    </xf>
    <xf numFmtId="165" fontId="2" fillId="3" borderId="14" xfId="3" applyFont="1" applyFill="1" applyBorder="1" applyAlignment="1" applyProtection="1">
      <alignment horizontal="center"/>
    </xf>
    <xf numFmtId="165" fontId="2" fillId="3" borderId="1" xfId="3" applyFont="1" applyFill="1" applyBorder="1" applyAlignment="1" applyProtection="1">
      <alignment horizontal="center"/>
    </xf>
    <xf numFmtId="165" fontId="3" fillId="2" borderId="4" xfId="1" applyNumberFormat="1" applyFont="1" applyFill="1" applyBorder="1" applyAlignment="1" applyProtection="1">
      <alignment vertical="center"/>
    </xf>
    <xf numFmtId="10" fontId="3" fillId="2" borderId="4" xfId="1" applyNumberFormat="1" applyFont="1" applyFill="1" applyBorder="1" applyAlignment="1" applyProtection="1">
      <alignment horizontal="center" vertical="center"/>
    </xf>
    <xf numFmtId="0" fontId="1" fillId="0" borderId="10" xfId="1" applyBorder="1"/>
    <xf numFmtId="0" fontId="3" fillId="5" borderId="5" xfId="1" applyFont="1" applyFill="1" applyBorder="1" applyAlignment="1">
      <alignment horizontal="right" vertical="center"/>
    </xf>
    <xf numFmtId="0" fontId="3" fillId="3" borderId="7" xfId="1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>
      <alignment horizontal="left"/>
    </xf>
    <xf numFmtId="0" fontId="2" fillId="0" borderId="18" xfId="1" applyFont="1" applyFill="1" applyBorder="1" applyProtection="1">
      <protection locked="0"/>
    </xf>
    <xf numFmtId="0" fontId="2" fillId="0" borderId="14" xfId="1" applyFont="1" applyFill="1" applyBorder="1" applyProtection="1">
      <protection locked="0"/>
    </xf>
    <xf numFmtId="0" fontId="2" fillId="0" borderId="16" xfId="1" applyFont="1" applyFill="1" applyBorder="1" applyProtection="1">
      <protection locked="0"/>
    </xf>
    <xf numFmtId="0" fontId="3" fillId="6" borderId="4" xfId="1" applyFont="1" applyFill="1" applyBorder="1" applyAlignment="1">
      <alignment horizontal="right" vertical="center"/>
    </xf>
    <xf numFmtId="165" fontId="3" fillId="6" borderId="4" xfId="1" applyNumberFormat="1" applyFont="1" applyFill="1" applyBorder="1" applyAlignment="1" applyProtection="1">
      <alignment horizontal="right" vertical="center"/>
    </xf>
    <xf numFmtId="0" fontId="2" fillId="6" borderId="4" xfId="1" applyFont="1" applyFill="1" applyBorder="1"/>
    <xf numFmtId="0" fontId="3" fillId="7" borderId="4" xfId="1" applyFont="1" applyFill="1" applyBorder="1" applyAlignment="1">
      <alignment horizontal="right" vertical="center"/>
    </xf>
    <xf numFmtId="165" fontId="3" fillId="7" borderId="7" xfId="1" applyNumberFormat="1" applyFont="1" applyFill="1" applyBorder="1" applyAlignment="1" applyProtection="1">
      <alignment horizontal="right" vertical="center"/>
    </xf>
    <xf numFmtId="0" fontId="3" fillId="6" borderId="5" xfId="1" applyFont="1" applyFill="1" applyBorder="1" applyAlignment="1">
      <alignment vertical="center"/>
    </xf>
    <xf numFmtId="0" fontId="3" fillId="6" borderId="6" xfId="1" applyFont="1" applyFill="1" applyBorder="1" applyAlignment="1">
      <alignment vertical="center"/>
    </xf>
    <xf numFmtId="0" fontId="3" fillId="6" borderId="7" xfId="1" applyFont="1" applyFill="1" applyBorder="1" applyAlignment="1">
      <alignment vertical="center"/>
    </xf>
    <xf numFmtId="165" fontId="3" fillId="6" borderId="4" xfId="3" applyFont="1" applyFill="1" applyBorder="1" applyAlignment="1" applyProtection="1">
      <alignment vertical="center"/>
    </xf>
    <xf numFmtId="0" fontId="1" fillId="4" borderId="13" xfId="1" applyFont="1" applyFill="1" applyBorder="1" applyAlignment="1" applyProtection="1">
      <alignment vertical="center"/>
      <protection locked="0"/>
    </xf>
    <xf numFmtId="0" fontId="1" fillId="0" borderId="9" xfId="1" applyFont="1" applyBorder="1"/>
    <xf numFmtId="0" fontId="1" fillId="4" borderId="15" xfId="1" applyNumberFormat="1" applyFont="1" applyFill="1" applyBorder="1" applyAlignment="1" applyProtection="1">
      <alignment horizontal="center"/>
      <protection locked="0"/>
    </xf>
    <xf numFmtId="0" fontId="1" fillId="4" borderId="19" xfId="1" applyNumberFormat="1" applyFont="1" applyFill="1" applyBorder="1" applyAlignment="1" applyProtection="1">
      <alignment horizontal="center"/>
      <protection locked="0"/>
    </xf>
    <xf numFmtId="0" fontId="1" fillId="4" borderId="9" xfId="1" applyNumberFormat="1" applyFont="1" applyFill="1" applyBorder="1" applyAlignment="1" applyProtection="1">
      <alignment horizontal="center"/>
      <protection locked="0"/>
    </xf>
    <xf numFmtId="0" fontId="2" fillId="4" borderId="14" xfId="3" applyNumberFormat="1" applyFont="1" applyFill="1" applyBorder="1" applyAlignment="1" applyProtection="1">
      <alignment horizontal="center" vertical="center"/>
      <protection locked="0"/>
    </xf>
    <xf numFmtId="165" fontId="2" fillId="3" borderId="14" xfId="3" applyFont="1" applyFill="1" applyBorder="1" applyAlignment="1" applyProtection="1">
      <alignment horizontal="center" vertical="center"/>
    </xf>
    <xf numFmtId="0" fontId="1" fillId="0" borderId="3" xfId="1" applyFont="1" applyBorder="1"/>
    <xf numFmtId="0" fontId="9" fillId="0" borderId="0" xfId="0" applyFont="1"/>
    <xf numFmtId="0" fontId="8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" fillId="0" borderId="0" xfId="0" applyFont="1" applyFill="1"/>
    <xf numFmtId="0" fontId="5" fillId="0" borderId="0" xfId="0" applyFont="1"/>
    <xf numFmtId="0" fontId="1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9" xfId="5" applyNumberFormat="1" applyFont="1" applyFill="1" applyBorder="1" applyAlignment="1" applyProtection="1">
      <alignment horizontal="center" vertical="center"/>
      <protection locked="0"/>
    </xf>
    <xf numFmtId="167" fontId="1" fillId="0" borderId="9" xfId="4" applyNumberFormat="1" applyFont="1" applyFill="1" applyBorder="1" applyAlignment="1" applyProtection="1">
      <alignment horizontal="center" vertical="center"/>
      <protection locked="0"/>
    </xf>
    <xf numFmtId="2" fontId="1" fillId="0" borderId="9" xfId="4" applyNumberFormat="1" applyFont="1" applyFill="1" applyBorder="1" applyAlignment="1" applyProtection="1">
      <alignment horizontal="center" wrapText="1"/>
      <protection locked="0"/>
    </xf>
    <xf numFmtId="167" fontId="1" fillId="8" borderId="9" xfId="4" applyNumberFormat="1" applyFont="1" applyFill="1" applyBorder="1" applyAlignment="1">
      <alignment horizontal="center" vertical="center"/>
    </xf>
    <xf numFmtId="11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165" fontId="1" fillId="0" borderId="0" xfId="5" applyNumberFormat="1" applyFont="1" applyFill="1" applyBorder="1" applyAlignment="1" applyProtection="1">
      <alignment horizontal="center" wrapText="1"/>
      <protection locked="0"/>
    </xf>
    <xf numFmtId="0" fontId="3" fillId="0" borderId="0" xfId="5" applyNumberFormat="1" applyFont="1" applyBorder="1" applyAlignment="1">
      <alignment horizontal="center" vertical="center"/>
    </xf>
    <xf numFmtId="165" fontId="3" fillId="0" borderId="0" xfId="5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167" fontId="3" fillId="2" borderId="4" xfId="4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1" applyFont="1" applyFill="1" applyBorder="1" applyProtection="1">
      <protection locked="0"/>
    </xf>
    <xf numFmtId="167" fontId="1" fillId="0" borderId="9" xfId="4" applyNumberFormat="1" applyFont="1" applyFill="1" applyBorder="1" applyAlignment="1">
      <alignment horizontal="center" vertical="center"/>
    </xf>
    <xf numFmtId="166" fontId="9" fillId="0" borderId="0" xfId="0" applyNumberFormat="1" applyFont="1"/>
    <xf numFmtId="165" fontId="1" fillId="4" borderId="9" xfId="3" applyFont="1" applyFill="1" applyBorder="1" applyAlignment="1" applyProtection="1">
      <alignment horizontal="center"/>
      <protection locked="0"/>
    </xf>
    <xf numFmtId="0" fontId="1" fillId="4" borderId="9" xfId="1" applyFont="1" applyFill="1" applyBorder="1" applyAlignment="1" applyProtection="1">
      <alignment horizontal="center"/>
      <protection locked="0"/>
    </xf>
    <xf numFmtId="43" fontId="2" fillId="0" borderId="0" xfId="1" applyNumberFormat="1" applyFont="1"/>
    <xf numFmtId="43" fontId="2" fillId="0" borderId="0" xfId="1" applyNumberFormat="1" applyFont="1" applyAlignment="1">
      <alignment horizontal="center" vertical="center"/>
    </xf>
    <xf numFmtId="164" fontId="3" fillId="2" borderId="4" xfId="4" applyFont="1" applyFill="1" applyBorder="1" applyAlignment="1">
      <alignment horizontal="left"/>
    </xf>
    <xf numFmtId="0" fontId="1" fillId="0" borderId="2" xfId="1" applyFont="1" applyBorder="1"/>
    <xf numFmtId="10" fontId="3" fillId="5" borderId="4" xfId="2" applyNumberFormat="1" applyFont="1" applyFill="1" applyBorder="1" applyAlignment="1" applyProtection="1">
      <alignment vertical="center"/>
    </xf>
    <xf numFmtId="0" fontId="3" fillId="0" borderId="18" xfId="0" applyFont="1" applyBorder="1" applyAlignment="1">
      <alignment horizontal="center"/>
    </xf>
    <xf numFmtId="165" fontId="1" fillId="0" borderId="14" xfId="5" applyNumberFormat="1" applyFont="1" applyFill="1" applyBorder="1" applyAlignment="1" applyProtection="1">
      <alignment horizontal="center" wrapText="1"/>
      <protection locked="0"/>
    </xf>
    <xf numFmtId="0" fontId="1" fillId="0" borderId="14" xfId="5" applyNumberFormat="1" applyFont="1" applyFill="1" applyBorder="1" applyAlignment="1" applyProtection="1">
      <alignment horizontal="center" vertical="center"/>
      <protection locked="0"/>
    </xf>
    <xf numFmtId="9" fontId="1" fillId="0" borderId="14" xfId="2" applyFont="1" applyFill="1" applyBorder="1" applyAlignment="1" applyProtection="1">
      <alignment horizontal="center" vertical="center"/>
      <protection locked="0"/>
    </xf>
    <xf numFmtId="165" fontId="1" fillId="0" borderId="14" xfId="5" applyNumberFormat="1" applyFont="1" applyFill="1" applyBorder="1" applyAlignment="1" applyProtection="1">
      <alignment horizontal="center" vertical="center"/>
      <protection locked="0"/>
    </xf>
    <xf numFmtId="165" fontId="1" fillId="8" borderId="14" xfId="5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/>
    <xf numFmtId="0" fontId="1" fillId="0" borderId="14" xfId="1" applyFont="1" applyFill="1" applyBorder="1" applyProtection="1">
      <protection locked="0"/>
    </xf>
    <xf numFmtId="0" fontId="9" fillId="0" borderId="4" xfId="0" applyFont="1" applyFill="1" applyBorder="1" applyAlignment="1">
      <alignment horizontal="right"/>
    </xf>
    <xf numFmtId="165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4" xfId="3" applyNumberFormat="1" applyFont="1" applyFill="1" applyBorder="1" applyAlignment="1" applyProtection="1">
      <alignment horizontal="center" vertical="center"/>
      <protection locked="0"/>
    </xf>
    <xf numFmtId="168" fontId="1" fillId="0" borderId="4" xfId="0" applyNumberFormat="1" applyFont="1" applyBorder="1" applyAlignment="1">
      <alignment horizontal="center"/>
    </xf>
    <xf numFmtId="164" fontId="1" fillId="0" borderId="4" xfId="4" applyFont="1" applyBorder="1" applyAlignment="1">
      <alignment horizontal="center" vertical="center"/>
    </xf>
    <xf numFmtId="164" fontId="3" fillId="8" borderId="4" xfId="0" applyNumberFormat="1" applyFont="1" applyFill="1" applyBorder="1"/>
    <xf numFmtId="11" fontId="11" fillId="8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11" fontId="1" fillId="0" borderId="9" xfId="0" applyNumberFormat="1" applyFont="1" applyFill="1" applyBorder="1" applyAlignment="1" applyProtection="1">
      <alignment horizontal="left" vertical="center"/>
      <protection locked="0"/>
    </xf>
    <xf numFmtId="10" fontId="1" fillId="4" borderId="9" xfId="1" applyNumberFormat="1" applyFont="1" applyFill="1" applyBorder="1" applyAlignment="1" applyProtection="1">
      <alignment horizontal="left"/>
      <protection locked="0"/>
    </xf>
    <xf numFmtId="10" fontId="1" fillId="4" borderId="14" xfId="1" applyNumberFormat="1" applyFont="1" applyFill="1" applyBorder="1" applyAlignment="1" applyProtection="1">
      <alignment horizontal="left"/>
      <protection locked="0"/>
    </xf>
    <xf numFmtId="0" fontId="2" fillId="0" borderId="14" xfId="1" applyFont="1" applyBorder="1"/>
    <xf numFmtId="0" fontId="2" fillId="4" borderId="19" xfId="1" applyNumberFormat="1" applyFont="1" applyFill="1" applyBorder="1" applyAlignment="1" applyProtection="1">
      <alignment horizontal="center"/>
      <protection locked="0"/>
    </xf>
    <xf numFmtId="0" fontId="2" fillId="0" borderId="20" xfId="1" applyFont="1" applyBorder="1"/>
    <xf numFmtId="0" fontId="1" fillId="0" borderId="12" xfId="1" applyFont="1" applyBorder="1"/>
    <xf numFmtId="0" fontId="1" fillId="0" borderId="19" xfId="1" applyFont="1" applyBorder="1"/>
    <xf numFmtId="164" fontId="3" fillId="8" borderId="6" xfId="0" applyNumberFormat="1" applyFont="1" applyFill="1" applyBorder="1"/>
    <xf numFmtId="0" fontId="1" fillId="0" borderId="0" xfId="0" applyFont="1" applyBorder="1"/>
    <xf numFmtId="0" fontId="1" fillId="4" borderId="14" xfId="1" applyNumberFormat="1" applyFont="1" applyFill="1" applyBorder="1" applyAlignment="1" applyProtection="1">
      <alignment horizontal="center"/>
      <protection locked="0"/>
    </xf>
    <xf numFmtId="0" fontId="6" fillId="11" borderId="21" xfId="0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0" fontId="6" fillId="11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/>
    <xf numFmtId="0" fontId="0" fillId="0" borderId="0" xfId="0" quotePrefix="1" applyBorder="1"/>
    <xf numFmtId="0" fontId="14" fillId="0" borderId="0" xfId="0" applyFont="1" applyBorder="1" applyAlignment="1">
      <alignment horizontal="center"/>
    </xf>
    <xf numFmtId="170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/>
    <xf numFmtId="170" fontId="0" fillId="0" borderId="0" xfId="0" applyNumberFormat="1"/>
    <xf numFmtId="0" fontId="0" fillId="0" borderId="0" xfId="0" applyBorder="1" applyAlignment="1"/>
    <xf numFmtId="0" fontId="0" fillId="0" borderId="0" xfId="0" applyAlignment="1"/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168" fontId="16" fillId="0" borderId="4" xfId="0" applyNumberFormat="1" applyFont="1" applyFill="1" applyBorder="1" applyAlignment="1">
      <alignment horizontal="center" vertical="center"/>
    </xf>
    <xf numFmtId="171" fontId="16" fillId="0" borderId="4" xfId="0" applyNumberFormat="1" applyFont="1" applyFill="1" applyBorder="1" applyAlignment="1">
      <alignment horizontal="center" vertical="center"/>
    </xf>
    <xf numFmtId="164" fontId="16" fillId="8" borderId="4" xfId="4" applyFont="1" applyFill="1" applyBorder="1" applyAlignment="1">
      <alignment vertical="center"/>
    </xf>
    <xf numFmtId="164" fontId="16" fillId="10" borderId="4" xfId="4" applyFont="1" applyFill="1" applyBorder="1" applyAlignment="1">
      <alignment vertical="center"/>
    </xf>
    <xf numFmtId="164" fontId="16" fillId="0" borderId="4" xfId="4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/>
    </xf>
    <xf numFmtId="0" fontId="16" fillId="0" borderId="4" xfId="0" applyNumberFormat="1" applyFont="1" applyFill="1" applyBorder="1" applyAlignment="1">
      <alignment horizontal="left" vertical="center"/>
    </xf>
    <xf numFmtId="164" fontId="16" fillId="10" borderId="4" xfId="4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8" fontId="16" fillId="0" borderId="5" xfId="0" applyNumberFormat="1" applyFont="1" applyFill="1" applyBorder="1" applyAlignment="1">
      <alignment horizontal="center" vertical="center"/>
    </xf>
    <xf numFmtId="168" fontId="16" fillId="0" borderId="7" xfId="0" applyNumberFormat="1" applyFont="1" applyFill="1" applyBorder="1" applyAlignment="1">
      <alignment horizontal="center" vertical="center"/>
    </xf>
    <xf numFmtId="164" fontId="18" fillId="12" borderId="4" xfId="4" applyFont="1" applyFill="1" applyBorder="1" applyAlignment="1">
      <alignment horizontal="center" vertical="center"/>
    </xf>
    <xf numFmtId="9" fontId="18" fillId="0" borderId="4" xfId="0" applyNumberFormat="1" applyFont="1" applyBorder="1" applyAlignment="1">
      <alignment horizontal="center" vertical="center"/>
    </xf>
    <xf numFmtId="164" fontId="16" fillId="8" borderId="4" xfId="4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4" fontId="19" fillId="12" borderId="4" xfId="0" applyNumberFormat="1" applyFont="1" applyFill="1" applyBorder="1" applyAlignment="1"/>
    <xf numFmtId="44" fontId="13" fillId="0" borderId="0" xfId="0" applyNumberFormat="1" applyFont="1"/>
  </cellXfs>
  <cellStyles count="6">
    <cellStyle name="Moeda" xfId="4" builtinId="4"/>
    <cellStyle name="Normal" xfId="0" builtinId="0"/>
    <cellStyle name="Normal 2" xfId="1"/>
    <cellStyle name="Porcentagem 2" xfId="2"/>
    <cellStyle name="Vírgula" xfId="5" builtinId="3"/>
    <cellStyle name="Vírgula 2" xfId="3"/>
  </cellStyles>
  <dxfs count="0"/>
  <tableStyles count="0" defaultTableStyle="TableStyleMedium2" defaultPivotStyle="PivotStyleLight16"/>
  <colors>
    <mruColors>
      <color rgb="FFC0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7"/>
  <sheetViews>
    <sheetView showGridLines="0" tabSelected="1" view="pageBreakPreview" topLeftCell="A70" zoomScaleNormal="100" zoomScaleSheetLayoutView="100" workbookViewId="0">
      <selection activeCell="G86" sqref="G86"/>
    </sheetView>
  </sheetViews>
  <sheetFormatPr defaultRowHeight="15" x14ac:dyDescent="0.25"/>
  <cols>
    <col min="2" max="2" width="50.42578125" customWidth="1"/>
    <col min="3" max="3" width="13.140625" customWidth="1"/>
    <col min="4" max="4" width="24.28515625" customWidth="1"/>
    <col min="5" max="5" width="12" customWidth="1"/>
    <col min="6" max="6" width="16.140625" customWidth="1"/>
    <col min="7" max="7" width="12" customWidth="1"/>
  </cols>
  <sheetData>
    <row r="1" spans="2:6" ht="7.5" customHeight="1" thickBot="1" x14ac:dyDescent="0.3"/>
    <row r="2" spans="2:6" ht="24.75" customHeight="1" thickBot="1" x14ac:dyDescent="0.3">
      <c r="B2" s="154" t="s">
        <v>42</v>
      </c>
      <c r="C2" s="155"/>
      <c r="D2" s="155"/>
      <c r="E2" s="155"/>
      <c r="F2" s="156"/>
    </row>
    <row r="4" spans="2:6" x14ac:dyDescent="0.25">
      <c r="B4" s="45" t="s">
        <v>0</v>
      </c>
      <c r="C4" s="43" t="s">
        <v>1</v>
      </c>
      <c r="D4" s="43"/>
      <c r="E4" s="43"/>
      <c r="F4" s="43"/>
    </row>
    <row r="5" spans="2:6" x14ac:dyDescent="0.25">
      <c r="B5" s="2"/>
      <c r="C5" s="2"/>
      <c r="D5" s="2"/>
      <c r="E5" s="2"/>
      <c r="F5" s="2"/>
    </row>
    <row r="6" spans="2:6" x14ac:dyDescent="0.25">
      <c r="B6" s="6" t="s">
        <v>2</v>
      </c>
      <c r="C6" s="2"/>
      <c r="D6" s="2"/>
      <c r="E6" s="2"/>
      <c r="F6" s="2"/>
    </row>
    <row r="7" spans="2:6" ht="25.5" x14ac:dyDescent="0.25">
      <c r="B7" s="27" t="s">
        <v>3</v>
      </c>
      <c r="C7" s="41" t="s">
        <v>68</v>
      </c>
      <c r="D7" s="41" t="s">
        <v>74</v>
      </c>
      <c r="E7" s="27" t="s">
        <v>4</v>
      </c>
      <c r="F7" s="27" t="s">
        <v>5</v>
      </c>
    </row>
    <row r="8" spans="2:6" x14ac:dyDescent="0.25">
      <c r="B8" s="85" t="s">
        <v>77</v>
      </c>
      <c r="C8" s="29">
        <v>20</v>
      </c>
      <c r="D8" s="30">
        <f t="shared" ref="D8:D10" si="0">F8/C8/E8</f>
        <v>200.77199999999999</v>
      </c>
      <c r="E8" s="31">
        <v>1</v>
      </c>
      <c r="F8" s="53">
        <v>4015.4399999999996</v>
      </c>
    </row>
    <row r="9" spans="2:6" x14ac:dyDescent="0.25">
      <c r="B9" s="85" t="s">
        <v>78</v>
      </c>
      <c r="C9" s="29">
        <v>15</v>
      </c>
      <c r="D9" s="30">
        <f t="shared" si="0"/>
        <v>164.52298800000003</v>
      </c>
      <c r="E9" s="31">
        <v>2</v>
      </c>
      <c r="F9" s="53">
        <v>4935.6896400000005</v>
      </c>
    </row>
    <row r="10" spans="2:6" x14ac:dyDescent="0.25">
      <c r="B10" s="85" t="s">
        <v>79</v>
      </c>
      <c r="C10" s="29">
        <v>15</v>
      </c>
      <c r="D10" s="30">
        <f t="shared" si="0"/>
        <v>94.438079999999999</v>
      </c>
      <c r="E10" s="31">
        <v>2</v>
      </c>
      <c r="F10" s="53">
        <v>2833.1424000000002</v>
      </c>
    </row>
    <row r="11" spans="2:6" x14ac:dyDescent="0.25">
      <c r="B11" s="28"/>
      <c r="C11" s="29"/>
      <c r="D11" s="30"/>
      <c r="E11" s="90"/>
      <c r="F11" s="91">
        <f t="shared" ref="F11" si="1">D11*C11*E11</f>
        <v>0</v>
      </c>
    </row>
    <row r="12" spans="2:6" x14ac:dyDescent="0.25">
      <c r="B12" s="24" t="s">
        <v>6</v>
      </c>
      <c r="C12" s="22"/>
      <c r="D12" s="23"/>
      <c r="E12" s="25"/>
      <c r="F12" s="54">
        <f>SUM(F8:F11)</f>
        <v>11784.27204</v>
      </c>
    </row>
    <row r="13" spans="2:6" x14ac:dyDescent="0.25">
      <c r="B13" s="50" t="s">
        <v>7</v>
      </c>
      <c r="C13" s="51"/>
      <c r="D13" s="51"/>
      <c r="E13" s="52"/>
      <c r="F13" s="55">
        <f>F12*30%</f>
        <v>3535.2816119999998</v>
      </c>
    </row>
    <row r="14" spans="2:6" x14ac:dyDescent="0.25">
      <c r="B14" s="19"/>
      <c r="C14" s="3"/>
      <c r="D14" s="21"/>
      <c r="E14" s="20"/>
      <c r="F14" s="20"/>
    </row>
    <row r="15" spans="2:6" x14ac:dyDescent="0.25">
      <c r="B15" s="2"/>
      <c r="C15" s="2"/>
      <c r="D15" s="76"/>
      <c r="E15" s="76" t="s">
        <v>8</v>
      </c>
      <c r="F15" s="77">
        <f>F12+F13</f>
        <v>15319.553651999999</v>
      </c>
    </row>
    <row r="16" spans="2:6" x14ac:dyDescent="0.25">
      <c r="B16" s="2"/>
      <c r="C16" s="2"/>
      <c r="D16" s="2"/>
      <c r="E16" s="2"/>
      <c r="F16" s="2"/>
    </row>
    <row r="17" spans="2:6" x14ac:dyDescent="0.25">
      <c r="B17" s="26" t="s">
        <v>9</v>
      </c>
      <c r="C17" s="2"/>
      <c r="D17" s="2"/>
      <c r="E17" s="2"/>
    </row>
    <row r="18" spans="2:6" x14ac:dyDescent="0.25">
      <c r="B18" s="36" t="s">
        <v>10</v>
      </c>
      <c r="C18" s="36" t="s">
        <v>11</v>
      </c>
      <c r="D18" s="36" t="s">
        <v>12</v>
      </c>
      <c r="E18" s="7"/>
    </row>
    <row r="19" spans="2:6" x14ac:dyDescent="0.25">
      <c r="B19" s="68"/>
      <c r="C19" s="68"/>
      <c r="D19" s="68"/>
      <c r="E19" s="1"/>
    </row>
    <row r="20" spans="2:6" x14ac:dyDescent="0.25">
      <c r="B20" s="69" t="s">
        <v>13</v>
      </c>
      <c r="C20" s="124">
        <v>0.85</v>
      </c>
      <c r="D20" s="71">
        <f>F15*C20</f>
        <v>13021.620604199999</v>
      </c>
      <c r="E20" s="8"/>
      <c r="F20" s="2"/>
    </row>
    <row r="21" spans="2:6" x14ac:dyDescent="0.25">
      <c r="B21" s="2"/>
      <c r="C21" s="7"/>
      <c r="D21" s="2"/>
      <c r="E21" s="2"/>
      <c r="F21" s="2"/>
    </row>
    <row r="22" spans="2:6" x14ac:dyDescent="0.25">
      <c r="B22" s="9"/>
      <c r="C22" s="2"/>
      <c r="D22" s="78"/>
      <c r="E22" s="79" t="s">
        <v>14</v>
      </c>
      <c r="F22" s="80">
        <f>F15+D20</f>
        <v>28341.1742562</v>
      </c>
    </row>
    <row r="23" spans="2:6" x14ac:dyDescent="0.25">
      <c r="B23" s="26" t="s">
        <v>81</v>
      </c>
      <c r="C23" s="2"/>
      <c r="D23" s="2"/>
      <c r="E23" s="2"/>
    </row>
    <row r="24" spans="2:6" ht="25.5" x14ac:dyDescent="0.25">
      <c r="B24" s="36" t="s">
        <v>15</v>
      </c>
      <c r="C24" s="37" t="s">
        <v>16</v>
      </c>
      <c r="D24" s="32" t="s">
        <v>17</v>
      </c>
      <c r="E24" s="70" t="s">
        <v>18</v>
      </c>
    </row>
    <row r="25" spans="2:6" x14ac:dyDescent="0.25">
      <c r="B25" s="144" t="s">
        <v>82</v>
      </c>
      <c r="C25" s="89">
        <v>1</v>
      </c>
      <c r="D25" s="118">
        <v>2200</v>
      </c>
      <c r="E25" s="57">
        <f>C25*D25</f>
        <v>2200</v>
      </c>
    </row>
    <row r="26" spans="2:6" x14ac:dyDescent="0.25">
      <c r="B26" s="144" t="s">
        <v>83</v>
      </c>
      <c r="C26" s="88">
        <v>4</v>
      </c>
      <c r="D26" s="118">
        <v>550</v>
      </c>
      <c r="E26" s="57">
        <f>C26*D26</f>
        <v>2200</v>
      </c>
    </row>
    <row r="27" spans="2:6" x14ac:dyDescent="0.25">
      <c r="B27" s="145" t="s">
        <v>84</v>
      </c>
      <c r="C27" s="153">
        <v>1</v>
      </c>
      <c r="D27" s="118">
        <v>400</v>
      </c>
      <c r="E27" s="57">
        <f>C27*D27</f>
        <v>400</v>
      </c>
    </row>
    <row r="28" spans="2:6" x14ac:dyDescent="0.25">
      <c r="B28" s="2"/>
      <c r="C28" s="2"/>
      <c r="D28" s="44" t="s">
        <v>21</v>
      </c>
      <c r="E28" s="56">
        <f>SUM(E25:E27)</f>
        <v>4800</v>
      </c>
    </row>
    <row r="29" spans="2:6" x14ac:dyDescent="0.25">
      <c r="B29" s="2"/>
      <c r="C29" s="2"/>
      <c r="D29" s="2"/>
      <c r="E29" s="2"/>
    </row>
    <row r="30" spans="2:6" x14ac:dyDescent="0.25">
      <c r="B30" s="26" t="s">
        <v>85</v>
      </c>
      <c r="C30" s="2"/>
      <c r="D30" s="2"/>
      <c r="E30" s="2"/>
    </row>
    <row r="31" spans="2:6" ht="25.5" x14ac:dyDescent="0.25">
      <c r="B31" s="36" t="s">
        <v>15</v>
      </c>
      <c r="C31" s="37" t="s">
        <v>16</v>
      </c>
      <c r="D31" s="32" t="s">
        <v>17</v>
      </c>
      <c r="E31" s="70" t="s">
        <v>18</v>
      </c>
    </row>
    <row r="32" spans="2:6" x14ac:dyDescent="0.25">
      <c r="B32" s="149" t="s">
        <v>19</v>
      </c>
      <c r="C32" s="87" t="s">
        <v>43</v>
      </c>
      <c r="D32" s="118">
        <v>500</v>
      </c>
      <c r="E32" s="58">
        <f>D32</f>
        <v>500</v>
      </c>
    </row>
    <row r="33" spans="2:6" x14ac:dyDescent="0.25">
      <c r="B33" s="150" t="s">
        <v>20</v>
      </c>
      <c r="C33" s="89" t="s">
        <v>43</v>
      </c>
      <c r="D33" s="118">
        <v>1000</v>
      </c>
      <c r="E33" s="59">
        <f>D33</f>
        <v>1000</v>
      </c>
    </row>
    <row r="34" spans="2:6" x14ac:dyDescent="0.25">
      <c r="B34" s="86"/>
      <c r="C34" s="88"/>
      <c r="D34" s="35"/>
      <c r="E34" s="59"/>
    </row>
    <row r="35" spans="2:6" x14ac:dyDescent="0.25">
      <c r="B35" s="86"/>
      <c r="C35" s="88"/>
      <c r="D35" s="35"/>
      <c r="E35" s="59"/>
    </row>
    <row r="36" spans="2:6" x14ac:dyDescent="0.25">
      <c r="B36" s="146"/>
      <c r="C36" s="147"/>
      <c r="D36" s="35"/>
      <c r="E36" s="59">
        <v>0</v>
      </c>
    </row>
    <row r="37" spans="2:6" x14ac:dyDescent="0.25">
      <c r="B37" s="5"/>
      <c r="C37" s="148"/>
      <c r="D37" s="44" t="s">
        <v>21</v>
      </c>
      <c r="E37" s="56">
        <f>SUM(E32:E36)</f>
        <v>1500</v>
      </c>
    </row>
    <row r="38" spans="2:6" x14ac:dyDescent="0.25">
      <c r="B38" s="26" t="s">
        <v>64</v>
      </c>
      <c r="C38" s="2"/>
      <c r="D38" s="2"/>
      <c r="E38" s="2"/>
    </row>
    <row r="39" spans="2:6" ht="25.5" x14ac:dyDescent="0.25">
      <c r="B39" s="27" t="s">
        <v>15</v>
      </c>
      <c r="C39" s="27" t="s">
        <v>22</v>
      </c>
      <c r="D39" s="27" t="s">
        <v>23</v>
      </c>
      <c r="E39" s="70" t="s">
        <v>18</v>
      </c>
    </row>
    <row r="40" spans="2:6" x14ac:dyDescent="0.25">
      <c r="B40" s="10" t="s">
        <v>24</v>
      </c>
      <c r="C40" s="119">
        <v>5</v>
      </c>
      <c r="D40" s="35">
        <v>550</v>
      </c>
      <c r="E40" s="61">
        <f>C40*D40</f>
        <v>2750</v>
      </c>
      <c r="F40" s="1"/>
    </row>
    <row r="41" spans="2:6" x14ac:dyDescent="0.25">
      <c r="B41" s="10" t="s">
        <v>44</v>
      </c>
      <c r="C41" s="38">
        <v>5</v>
      </c>
      <c r="D41" s="35">
        <v>350</v>
      </c>
      <c r="E41" s="61">
        <f>D41*C41</f>
        <v>1750</v>
      </c>
      <c r="F41" s="1"/>
    </row>
    <row r="42" spans="2:6" x14ac:dyDescent="0.25">
      <c r="B42" s="10" t="s">
        <v>45</v>
      </c>
      <c r="C42" s="38">
        <v>5</v>
      </c>
      <c r="D42" s="35">
        <v>82</v>
      </c>
      <c r="E42" s="61">
        <f>D42*C42</f>
        <v>410</v>
      </c>
      <c r="F42" s="1"/>
    </row>
    <row r="43" spans="2:6" x14ac:dyDescent="0.25">
      <c r="B43" s="92" t="s">
        <v>51</v>
      </c>
      <c r="C43" s="119">
        <v>5</v>
      </c>
      <c r="D43" s="118">
        <v>400</v>
      </c>
      <c r="E43" s="61">
        <f>C43*D43</f>
        <v>2000</v>
      </c>
      <c r="F43" s="1"/>
    </row>
    <row r="44" spans="2:6" x14ac:dyDescent="0.25">
      <c r="B44" s="10" t="s">
        <v>46</v>
      </c>
      <c r="C44" s="38">
        <v>5</v>
      </c>
      <c r="D44" s="35">
        <f>(12*1*4)</f>
        <v>48</v>
      </c>
      <c r="E44" s="61">
        <f>C44*D44</f>
        <v>240</v>
      </c>
      <c r="F44" s="1"/>
    </row>
    <row r="45" spans="2:6" x14ac:dyDescent="0.25">
      <c r="B45" s="115" t="s">
        <v>63</v>
      </c>
      <c r="C45" s="38">
        <v>5</v>
      </c>
      <c r="D45" s="35">
        <v>470.08000000000004</v>
      </c>
      <c r="E45" s="61">
        <f>D45*C45</f>
        <v>2350.4</v>
      </c>
      <c r="F45" s="1"/>
    </row>
    <row r="46" spans="2:6" x14ac:dyDescent="0.25">
      <c r="B46" s="133" t="s">
        <v>73</v>
      </c>
      <c r="C46" s="119" t="s">
        <v>43</v>
      </c>
      <c r="D46" s="35">
        <v>1922.3999999999999</v>
      </c>
      <c r="E46" s="61">
        <f>D46</f>
        <v>1922.3999999999999</v>
      </c>
      <c r="F46" s="1"/>
    </row>
    <row r="47" spans="2:6" x14ac:dyDescent="0.25">
      <c r="B47" s="1"/>
      <c r="C47" s="47" t="s">
        <v>25</v>
      </c>
      <c r="D47" s="48"/>
      <c r="E47" s="56">
        <f>SUM(E40:E46)</f>
        <v>11422.8</v>
      </c>
      <c r="F47" s="1"/>
    </row>
    <row r="48" spans="2:6" x14ac:dyDescent="0.25">
      <c r="B48" s="1"/>
      <c r="C48" s="1"/>
      <c r="D48" s="1"/>
      <c r="E48" s="1"/>
      <c r="F48" s="1"/>
    </row>
    <row r="49" spans="2:6" x14ac:dyDescent="0.25">
      <c r="B49" s="1"/>
      <c r="C49" s="81" t="s">
        <v>26</v>
      </c>
      <c r="D49" s="82"/>
      <c r="E49" s="83"/>
      <c r="F49" s="84">
        <f>F22+E28+E37+E47</f>
        <v>46063.974256200003</v>
      </c>
    </row>
    <row r="50" spans="2:6" x14ac:dyDescent="0.25">
      <c r="B50" s="45" t="s">
        <v>27</v>
      </c>
      <c r="C50" s="46"/>
      <c r="D50" s="46"/>
      <c r="E50" s="46"/>
      <c r="F50" s="46"/>
    </row>
    <row r="51" spans="2:6" x14ac:dyDescent="0.25">
      <c r="B51" s="2"/>
      <c r="C51" s="2"/>
      <c r="D51" s="2"/>
      <c r="E51" s="2"/>
      <c r="F51" s="2"/>
    </row>
    <row r="52" spans="2:6" ht="38.25" x14ac:dyDescent="0.25">
      <c r="B52" s="41" t="s">
        <v>15</v>
      </c>
      <c r="C52" s="41" t="s">
        <v>28</v>
      </c>
      <c r="D52" s="41" t="s">
        <v>29</v>
      </c>
      <c r="E52" s="70" t="s">
        <v>18</v>
      </c>
      <c r="F52" s="2"/>
    </row>
    <row r="53" spans="2:6" x14ac:dyDescent="0.25">
      <c r="B53" s="10" t="s">
        <v>47</v>
      </c>
      <c r="C53" s="39">
        <v>0.08</v>
      </c>
      <c r="D53" s="60">
        <f>C53*F49</f>
        <v>3685.1179404960003</v>
      </c>
      <c r="E53" s="60">
        <f>D53</f>
        <v>3685.1179404960003</v>
      </c>
      <c r="F53" s="2"/>
    </row>
    <row r="54" spans="2:6" x14ac:dyDescent="0.25">
      <c r="B54" s="10" t="s">
        <v>48</v>
      </c>
      <c r="C54" s="33">
        <v>0.01</v>
      </c>
      <c r="D54" s="62">
        <f>C54*F49</f>
        <v>460.63974256200004</v>
      </c>
      <c r="E54" s="62">
        <f>D54</f>
        <v>460.63974256200004</v>
      </c>
      <c r="F54" s="2"/>
    </row>
    <row r="55" spans="2:6" x14ac:dyDescent="0.25">
      <c r="B55" s="73" t="s">
        <v>49</v>
      </c>
      <c r="C55" s="40">
        <v>0.08</v>
      </c>
      <c r="D55" s="63">
        <f>C55*F49</f>
        <v>3685.1179404960003</v>
      </c>
      <c r="E55" s="62">
        <f>D55</f>
        <v>3685.1179404960003</v>
      </c>
      <c r="F55" s="2"/>
    </row>
    <row r="56" spans="2:6" x14ac:dyDescent="0.25">
      <c r="B56" s="74"/>
      <c r="C56" s="34"/>
      <c r="D56" s="64">
        <v>0</v>
      </c>
      <c r="E56" s="64">
        <v>0</v>
      </c>
      <c r="F56" s="2"/>
    </row>
    <row r="57" spans="2:6" x14ac:dyDescent="0.25">
      <c r="B57" s="14"/>
      <c r="C57" s="14"/>
      <c r="D57" s="49" t="s">
        <v>30</v>
      </c>
      <c r="E57" s="56">
        <f>SUM(E53:E56)</f>
        <v>7830.8756235540004</v>
      </c>
      <c r="F57" s="2"/>
    </row>
    <row r="58" spans="2:6" x14ac:dyDescent="0.25">
      <c r="B58" s="2"/>
      <c r="C58" s="2"/>
      <c r="D58" s="2"/>
      <c r="E58" s="2"/>
      <c r="F58" s="2"/>
    </row>
    <row r="59" spans="2:6" x14ac:dyDescent="0.25">
      <c r="B59" s="45" t="s">
        <v>31</v>
      </c>
      <c r="C59" s="46"/>
      <c r="D59" s="46"/>
      <c r="E59" s="46"/>
      <c r="F59" s="46"/>
    </row>
    <row r="60" spans="2:6" x14ac:dyDescent="0.25">
      <c r="B60" s="2"/>
      <c r="C60" s="2"/>
      <c r="D60" s="2"/>
      <c r="E60" s="2"/>
      <c r="F60" s="2"/>
    </row>
    <row r="61" spans="2:6" ht="25.5" x14ac:dyDescent="0.25">
      <c r="B61" s="41" t="s">
        <v>15</v>
      </c>
      <c r="C61" s="41" t="s">
        <v>32</v>
      </c>
      <c r="D61" s="41" t="s">
        <v>29</v>
      </c>
      <c r="E61" s="70" t="s">
        <v>18</v>
      </c>
      <c r="F61" s="2"/>
    </row>
    <row r="62" spans="2:6" x14ac:dyDescent="0.25">
      <c r="B62" s="123" t="s">
        <v>50</v>
      </c>
      <c r="C62" s="39">
        <v>7.6799999999999993E-2</v>
      </c>
      <c r="D62" s="60">
        <f>C62*(F49+E57)</f>
        <v>4139.1244707651067</v>
      </c>
      <c r="E62" s="60">
        <f>D62</f>
        <v>4139.1244707651067</v>
      </c>
      <c r="F62" s="2"/>
    </row>
    <row r="63" spans="2:6" x14ac:dyDescent="0.25">
      <c r="B63" s="10"/>
      <c r="C63" s="33"/>
      <c r="D63" s="62">
        <v>0</v>
      </c>
      <c r="E63" s="62">
        <v>0</v>
      </c>
      <c r="F63" s="2"/>
    </row>
    <row r="64" spans="2:6" x14ac:dyDescent="0.25">
      <c r="B64" s="75"/>
      <c r="C64" s="42"/>
      <c r="D64" s="65">
        <v>0</v>
      </c>
      <c r="E64" s="65">
        <v>0</v>
      </c>
      <c r="F64" s="2"/>
    </row>
    <row r="65" spans="2:6" x14ac:dyDescent="0.25">
      <c r="B65" s="14"/>
      <c r="C65" s="47" t="s">
        <v>33</v>
      </c>
      <c r="D65" s="48"/>
      <c r="E65" s="56">
        <f>SUM(E62:E64)</f>
        <v>4139.1244707651067</v>
      </c>
      <c r="F65" s="2"/>
    </row>
    <row r="66" spans="2:6" x14ac:dyDescent="0.25">
      <c r="B66" s="2"/>
      <c r="C66" s="2"/>
      <c r="D66" s="2"/>
      <c r="E66" s="2"/>
      <c r="F66" s="2"/>
    </row>
    <row r="67" spans="2:6" x14ac:dyDescent="0.25">
      <c r="B67" s="45" t="s">
        <v>34</v>
      </c>
      <c r="C67" s="46"/>
      <c r="D67" s="46"/>
      <c r="E67" s="46"/>
      <c r="F67" s="46"/>
    </row>
    <row r="68" spans="2:6" x14ac:dyDescent="0.25">
      <c r="B68" s="2"/>
      <c r="C68" s="2"/>
      <c r="D68" s="2"/>
      <c r="E68" s="2"/>
      <c r="F68" s="2"/>
    </row>
    <row r="69" spans="2:6" x14ac:dyDescent="0.25">
      <c r="B69" s="11" t="s">
        <v>35</v>
      </c>
      <c r="C69" s="12"/>
      <c r="D69" s="12"/>
      <c r="E69" s="13"/>
      <c r="F69" s="66">
        <f>F49+E57+E65</f>
        <v>58033.974350519107</v>
      </c>
    </row>
    <row r="70" spans="2:6" x14ac:dyDescent="0.25">
      <c r="B70" s="2"/>
      <c r="C70" s="2"/>
      <c r="D70" s="2"/>
      <c r="E70" s="2"/>
      <c r="F70" s="2"/>
    </row>
    <row r="71" spans="2:6" x14ac:dyDescent="0.25">
      <c r="B71" s="45" t="s">
        <v>36</v>
      </c>
      <c r="C71" s="46"/>
      <c r="D71" s="46"/>
      <c r="E71" s="46"/>
      <c r="F71" s="72"/>
    </row>
    <row r="72" spans="2:6" x14ac:dyDescent="0.25">
      <c r="B72" s="2"/>
      <c r="C72" s="2"/>
      <c r="D72" s="2"/>
      <c r="E72" s="2"/>
      <c r="F72" s="2"/>
    </row>
    <row r="73" spans="2:6" x14ac:dyDescent="0.25">
      <c r="B73" s="41" t="s">
        <v>15</v>
      </c>
      <c r="C73" s="41" t="s">
        <v>32</v>
      </c>
      <c r="D73" s="2"/>
      <c r="E73" s="2"/>
      <c r="F73" s="2"/>
    </row>
    <row r="74" spans="2:6" x14ac:dyDescent="0.25">
      <c r="B74" s="17" t="s">
        <v>37</v>
      </c>
      <c r="C74" s="39">
        <v>0.05</v>
      </c>
      <c r="D74" s="2"/>
      <c r="E74" s="2"/>
      <c r="F74" s="2"/>
    </row>
    <row r="75" spans="2:6" x14ac:dyDescent="0.25">
      <c r="B75" s="18" t="s">
        <v>38</v>
      </c>
      <c r="C75" s="33">
        <v>6.4999999999999997E-3</v>
      </c>
      <c r="D75" s="2"/>
      <c r="E75" s="2"/>
      <c r="F75" s="120"/>
    </row>
    <row r="76" spans="2:6" x14ac:dyDescent="0.25">
      <c r="B76" s="4" t="s">
        <v>39</v>
      </c>
      <c r="C76" s="42">
        <v>0.03</v>
      </c>
      <c r="D76" s="2"/>
      <c r="E76" s="2"/>
      <c r="F76" s="2"/>
    </row>
    <row r="77" spans="2:6" x14ac:dyDescent="0.25">
      <c r="B77" s="2"/>
      <c r="C77" s="15"/>
      <c r="D77" s="2"/>
      <c r="E77" s="2"/>
      <c r="F77" s="2"/>
    </row>
    <row r="78" spans="2:6" ht="27.75" customHeight="1" x14ac:dyDescent="0.25">
      <c r="B78" s="16" t="s">
        <v>40</v>
      </c>
      <c r="C78" s="67">
        <f>SUM(C74:C76)</f>
        <v>8.6499999999999994E-2</v>
      </c>
      <c r="D78" s="2"/>
      <c r="E78" s="2"/>
      <c r="F78" s="121"/>
    </row>
    <row r="79" spans="2:6" x14ac:dyDescent="0.25">
      <c r="B79" s="2"/>
      <c r="C79" s="2"/>
      <c r="D79" s="2"/>
      <c r="E79" s="2"/>
      <c r="F79" s="2"/>
    </row>
    <row r="80" spans="2:6" x14ac:dyDescent="0.25">
      <c r="B80" s="45" t="s">
        <v>41</v>
      </c>
      <c r="C80" s="46"/>
      <c r="D80" s="46"/>
      <c r="E80" s="46"/>
      <c r="F80" s="122">
        <f>F69*1.0865</f>
        <v>63053.913131839014</v>
      </c>
    </row>
    <row r="81" spans="2:6" x14ac:dyDescent="0.25">
      <c r="B81" s="131"/>
      <c r="C81" s="132"/>
      <c r="D81" s="132"/>
      <c r="E81" s="132"/>
      <c r="F81" s="132"/>
    </row>
    <row r="87" spans="2:6" x14ac:dyDescent="0.25">
      <c r="F87" s="194">
        <f>F80+MATERIAL!G12</f>
        <v>184913.15060383902</v>
      </c>
    </row>
  </sheetData>
  <mergeCells count="1">
    <mergeCell ref="B2:F2"/>
  </mergeCells>
  <pageMargins left="0.51181102362204722" right="0.51181102362204722" top="0.78740157480314965" bottom="0.78740157480314965" header="0.31496062992125984" footer="0.31496062992125984"/>
  <pageSetup paperSize="9" scale="67" orientation="portrait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8"/>
  <sheetViews>
    <sheetView topLeftCell="A25" workbookViewId="0">
      <selection activeCell="I10" sqref="I10:I12"/>
    </sheetView>
  </sheetViews>
  <sheetFormatPr defaultColWidth="7.85546875" defaultRowHeight="15" x14ac:dyDescent="0.2"/>
  <cols>
    <col min="1" max="1" width="26.42578125" style="93" customWidth="1"/>
    <col min="2" max="2" width="12.28515625" style="93" customWidth="1"/>
    <col min="3" max="3" width="14.85546875" style="93" customWidth="1"/>
    <col min="4" max="4" width="14.42578125" style="93" customWidth="1"/>
    <col min="5" max="6" width="15.140625" style="93" customWidth="1"/>
    <col min="7" max="7" width="16.42578125" style="93" bestFit="1" customWidth="1"/>
    <col min="8" max="8" width="13.7109375" style="93" customWidth="1"/>
    <col min="9" max="9" width="16.28515625" style="93" customWidth="1"/>
    <col min="10" max="10" width="24.28515625" style="93" customWidth="1"/>
    <col min="11" max="253" width="7.85546875" style="93"/>
    <col min="254" max="254" width="26.42578125" style="93" customWidth="1"/>
    <col min="255" max="255" width="12.28515625" style="93" customWidth="1"/>
    <col min="256" max="256" width="14.85546875" style="93" customWidth="1"/>
    <col min="257" max="257" width="14.42578125" style="93" customWidth="1"/>
    <col min="258" max="260" width="15.140625" style="93" customWidth="1"/>
    <col min="261" max="261" width="13.7109375" style="93" customWidth="1"/>
    <col min="262" max="262" width="16.28515625" style="93" customWidth="1"/>
    <col min="263" max="266" width="7.85546875" style="93"/>
    <col min="267" max="267" width="14.7109375" style="93" bestFit="1" customWidth="1"/>
    <col min="268" max="509" width="7.85546875" style="93"/>
    <col min="510" max="510" width="26.42578125" style="93" customWidth="1"/>
    <col min="511" max="511" width="12.28515625" style="93" customWidth="1"/>
    <col min="512" max="512" width="14.85546875" style="93" customWidth="1"/>
    <col min="513" max="513" width="14.42578125" style="93" customWidth="1"/>
    <col min="514" max="516" width="15.140625" style="93" customWidth="1"/>
    <col min="517" max="517" width="13.7109375" style="93" customWidth="1"/>
    <col min="518" max="518" width="16.28515625" style="93" customWidth="1"/>
    <col min="519" max="522" width="7.85546875" style="93"/>
    <col min="523" max="523" width="14.7109375" style="93" bestFit="1" customWidth="1"/>
    <col min="524" max="765" width="7.85546875" style="93"/>
    <col min="766" max="766" width="26.42578125" style="93" customWidth="1"/>
    <col min="767" max="767" width="12.28515625" style="93" customWidth="1"/>
    <col min="768" max="768" width="14.85546875" style="93" customWidth="1"/>
    <col min="769" max="769" width="14.42578125" style="93" customWidth="1"/>
    <col min="770" max="772" width="15.140625" style="93" customWidth="1"/>
    <col min="773" max="773" width="13.7109375" style="93" customWidth="1"/>
    <col min="774" max="774" width="16.28515625" style="93" customWidth="1"/>
    <col min="775" max="778" width="7.85546875" style="93"/>
    <col min="779" max="779" width="14.7109375" style="93" bestFit="1" customWidth="1"/>
    <col min="780" max="1021" width="7.85546875" style="93"/>
    <col min="1022" max="1022" width="26.42578125" style="93" customWidth="1"/>
    <col min="1023" max="1023" width="12.28515625" style="93" customWidth="1"/>
    <col min="1024" max="1024" width="14.85546875" style="93" customWidth="1"/>
    <col min="1025" max="1025" width="14.42578125" style="93" customWidth="1"/>
    <col min="1026" max="1028" width="15.140625" style="93" customWidth="1"/>
    <col min="1029" max="1029" width="13.7109375" style="93" customWidth="1"/>
    <col min="1030" max="1030" width="16.28515625" style="93" customWidth="1"/>
    <col min="1031" max="1034" width="7.85546875" style="93"/>
    <col min="1035" max="1035" width="14.7109375" style="93" bestFit="1" customWidth="1"/>
    <col min="1036" max="1277" width="7.85546875" style="93"/>
    <col min="1278" max="1278" width="26.42578125" style="93" customWidth="1"/>
    <col min="1279" max="1279" width="12.28515625" style="93" customWidth="1"/>
    <col min="1280" max="1280" width="14.85546875" style="93" customWidth="1"/>
    <col min="1281" max="1281" width="14.42578125" style="93" customWidth="1"/>
    <col min="1282" max="1284" width="15.140625" style="93" customWidth="1"/>
    <col min="1285" max="1285" width="13.7109375" style="93" customWidth="1"/>
    <col min="1286" max="1286" width="16.28515625" style="93" customWidth="1"/>
    <col min="1287" max="1290" width="7.85546875" style="93"/>
    <col min="1291" max="1291" width="14.7109375" style="93" bestFit="1" customWidth="1"/>
    <col min="1292" max="1533" width="7.85546875" style="93"/>
    <col min="1534" max="1534" width="26.42578125" style="93" customWidth="1"/>
    <col min="1535" max="1535" width="12.28515625" style="93" customWidth="1"/>
    <col min="1536" max="1536" width="14.85546875" style="93" customWidth="1"/>
    <col min="1537" max="1537" width="14.42578125" style="93" customWidth="1"/>
    <col min="1538" max="1540" width="15.140625" style="93" customWidth="1"/>
    <col min="1541" max="1541" width="13.7109375" style="93" customWidth="1"/>
    <col min="1542" max="1542" width="16.28515625" style="93" customWidth="1"/>
    <col min="1543" max="1546" width="7.85546875" style="93"/>
    <col min="1547" max="1547" width="14.7109375" style="93" bestFit="1" customWidth="1"/>
    <col min="1548" max="1789" width="7.85546875" style="93"/>
    <col min="1790" max="1790" width="26.42578125" style="93" customWidth="1"/>
    <col min="1791" max="1791" width="12.28515625" style="93" customWidth="1"/>
    <col min="1792" max="1792" width="14.85546875" style="93" customWidth="1"/>
    <col min="1793" max="1793" width="14.42578125" style="93" customWidth="1"/>
    <col min="1794" max="1796" width="15.140625" style="93" customWidth="1"/>
    <col min="1797" max="1797" width="13.7109375" style="93" customWidth="1"/>
    <col min="1798" max="1798" width="16.28515625" style="93" customWidth="1"/>
    <col min="1799" max="1802" width="7.85546875" style="93"/>
    <col min="1803" max="1803" width="14.7109375" style="93" bestFit="1" customWidth="1"/>
    <col min="1804" max="2045" width="7.85546875" style="93"/>
    <col min="2046" max="2046" width="26.42578125" style="93" customWidth="1"/>
    <col min="2047" max="2047" width="12.28515625" style="93" customWidth="1"/>
    <col min="2048" max="2048" width="14.85546875" style="93" customWidth="1"/>
    <col min="2049" max="2049" width="14.42578125" style="93" customWidth="1"/>
    <col min="2050" max="2052" width="15.140625" style="93" customWidth="1"/>
    <col min="2053" max="2053" width="13.7109375" style="93" customWidth="1"/>
    <col min="2054" max="2054" width="16.28515625" style="93" customWidth="1"/>
    <col min="2055" max="2058" width="7.85546875" style="93"/>
    <col min="2059" max="2059" width="14.7109375" style="93" bestFit="1" customWidth="1"/>
    <col min="2060" max="2301" width="7.85546875" style="93"/>
    <col min="2302" max="2302" width="26.42578125" style="93" customWidth="1"/>
    <col min="2303" max="2303" width="12.28515625" style="93" customWidth="1"/>
    <col min="2304" max="2304" width="14.85546875" style="93" customWidth="1"/>
    <col min="2305" max="2305" width="14.42578125" style="93" customWidth="1"/>
    <col min="2306" max="2308" width="15.140625" style="93" customWidth="1"/>
    <col min="2309" max="2309" width="13.7109375" style="93" customWidth="1"/>
    <col min="2310" max="2310" width="16.28515625" style="93" customWidth="1"/>
    <col min="2311" max="2314" width="7.85546875" style="93"/>
    <col min="2315" max="2315" width="14.7109375" style="93" bestFit="1" customWidth="1"/>
    <col min="2316" max="2557" width="7.85546875" style="93"/>
    <col min="2558" max="2558" width="26.42578125" style="93" customWidth="1"/>
    <col min="2559" max="2559" width="12.28515625" style="93" customWidth="1"/>
    <col min="2560" max="2560" width="14.85546875" style="93" customWidth="1"/>
    <col min="2561" max="2561" width="14.42578125" style="93" customWidth="1"/>
    <col min="2562" max="2564" width="15.140625" style="93" customWidth="1"/>
    <col min="2565" max="2565" width="13.7109375" style="93" customWidth="1"/>
    <col min="2566" max="2566" width="16.28515625" style="93" customWidth="1"/>
    <col min="2567" max="2570" width="7.85546875" style="93"/>
    <col min="2571" max="2571" width="14.7109375" style="93" bestFit="1" customWidth="1"/>
    <col min="2572" max="2813" width="7.85546875" style="93"/>
    <col min="2814" max="2814" width="26.42578125" style="93" customWidth="1"/>
    <col min="2815" max="2815" width="12.28515625" style="93" customWidth="1"/>
    <col min="2816" max="2816" width="14.85546875" style="93" customWidth="1"/>
    <col min="2817" max="2817" width="14.42578125" style="93" customWidth="1"/>
    <col min="2818" max="2820" width="15.140625" style="93" customWidth="1"/>
    <col min="2821" max="2821" width="13.7109375" style="93" customWidth="1"/>
    <col min="2822" max="2822" width="16.28515625" style="93" customWidth="1"/>
    <col min="2823" max="2826" width="7.85546875" style="93"/>
    <col min="2827" max="2827" width="14.7109375" style="93" bestFit="1" customWidth="1"/>
    <col min="2828" max="3069" width="7.85546875" style="93"/>
    <col min="3070" max="3070" width="26.42578125" style="93" customWidth="1"/>
    <col min="3071" max="3071" width="12.28515625" style="93" customWidth="1"/>
    <col min="3072" max="3072" width="14.85546875" style="93" customWidth="1"/>
    <col min="3073" max="3073" width="14.42578125" style="93" customWidth="1"/>
    <col min="3074" max="3076" width="15.140625" style="93" customWidth="1"/>
    <col min="3077" max="3077" width="13.7109375" style="93" customWidth="1"/>
    <col min="3078" max="3078" width="16.28515625" style="93" customWidth="1"/>
    <col min="3079" max="3082" width="7.85546875" style="93"/>
    <col min="3083" max="3083" width="14.7109375" style="93" bestFit="1" customWidth="1"/>
    <col min="3084" max="3325" width="7.85546875" style="93"/>
    <col min="3326" max="3326" width="26.42578125" style="93" customWidth="1"/>
    <col min="3327" max="3327" width="12.28515625" style="93" customWidth="1"/>
    <col min="3328" max="3328" width="14.85546875" style="93" customWidth="1"/>
    <col min="3329" max="3329" width="14.42578125" style="93" customWidth="1"/>
    <col min="3330" max="3332" width="15.140625" style="93" customWidth="1"/>
    <col min="3333" max="3333" width="13.7109375" style="93" customWidth="1"/>
    <col min="3334" max="3334" width="16.28515625" style="93" customWidth="1"/>
    <col min="3335" max="3338" width="7.85546875" style="93"/>
    <col min="3339" max="3339" width="14.7109375" style="93" bestFit="1" customWidth="1"/>
    <col min="3340" max="3581" width="7.85546875" style="93"/>
    <col min="3582" max="3582" width="26.42578125" style="93" customWidth="1"/>
    <col min="3583" max="3583" width="12.28515625" style="93" customWidth="1"/>
    <col min="3584" max="3584" width="14.85546875" style="93" customWidth="1"/>
    <col min="3585" max="3585" width="14.42578125" style="93" customWidth="1"/>
    <col min="3586" max="3588" width="15.140625" style="93" customWidth="1"/>
    <col min="3589" max="3589" width="13.7109375" style="93" customWidth="1"/>
    <col min="3590" max="3590" width="16.28515625" style="93" customWidth="1"/>
    <col min="3591" max="3594" width="7.85546875" style="93"/>
    <col min="3595" max="3595" width="14.7109375" style="93" bestFit="1" customWidth="1"/>
    <col min="3596" max="3837" width="7.85546875" style="93"/>
    <col min="3838" max="3838" width="26.42578125" style="93" customWidth="1"/>
    <col min="3839" max="3839" width="12.28515625" style="93" customWidth="1"/>
    <col min="3840" max="3840" width="14.85546875" style="93" customWidth="1"/>
    <col min="3841" max="3841" width="14.42578125" style="93" customWidth="1"/>
    <col min="3842" max="3844" width="15.140625" style="93" customWidth="1"/>
    <col min="3845" max="3845" width="13.7109375" style="93" customWidth="1"/>
    <col min="3846" max="3846" width="16.28515625" style="93" customWidth="1"/>
    <col min="3847" max="3850" width="7.85546875" style="93"/>
    <col min="3851" max="3851" width="14.7109375" style="93" bestFit="1" customWidth="1"/>
    <col min="3852" max="4093" width="7.85546875" style="93"/>
    <col min="4094" max="4094" width="26.42578125" style="93" customWidth="1"/>
    <col min="4095" max="4095" width="12.28515625" style="93" customWidth="1"/>
    <col min="4096" max="4096" width="14.85546875" style="93" customWidth="1"/>
    <col min="4097" max="4097" width="14.42578125" style="93" customWidth="1"/>
    <col min="4098" max="4100" width="15.140625" style="93" customWidth="1"/>
    <col min="4101" max="4101" width="13.7109375" style="93" customWidth="1"/>
    <col min="4102" max="4102" width="16.28515625" style="93" customWidth="1"/>
    <col min="4103" max="4106" width="7.85546875" style="93"/>
    <col min="4107" max="4107" width="14.7109375" style="93" bestFit="1" customWidth="1"/>
    <col min="4108" max="4349" width="7.85546875" style="93"/>
    <col min="4350" max="4350" width="26.42578125" style="93" customWidth="1"/>
    <col min="4351" max="4351" width="12.28515625" style="93" customWidth="1"/>
    <col min="4352" max="4352" width="14.85546875" style="93" customWidth="1"/>
    <col min="4353" max="4353" width="14.42578125" style="93" customWidth="1"/>
    <col min="4354" max="4356" width="15.140625" style="93" customWidth="1"/>
    <col min="4357" max="4357" width="13.7109375" style="93" customWidth="1"/>
    <col min="4358" max="4358" width="16.28515625" style="93" customWidth="1"/>
    <col min="4359" max="4362" width="7.85546875" style="93"/>
    <col min="4363" max="4363" width="14.7109375" style="93" bestFit="1" customWidth="1"/>
    <col min="4364" max="4605" width="7.85546875" style="93"/>
    <col min="4606" max="4606" width="26.42578125" style="93" customWidth="1"/>
    <col min="4607" max="4607" width="12.28515625" style="93" customWidth="1"/>
    <col min="4608" max="4608" width="14.85546875" style="93" customWidth="1"/>
    <col min="4609" max="4609" width="14.42578125" style="93" customWidth="1"/>
    <col min="4610" max="4612" width="15.140625" style="93" customWidth="1"/>
    <col min="4613" max="4613" width="13.7109375" style="93" customWidth="1"/>
    <col min="4614" max="4614" width="16.28515625" style="93" customWidth="1"/>
    <col min="4615" max="4618" width="7.85546875" style="93"/>
    <col min="4619" max="4619" width="14.7109375" style="93" bestFit="1" customWidth="1"/>
    <col min="4620" max="4861" width="7.85546875" style="93"/>
    <col min="4862" max="4862" width="26.42578125" style="93" customWidth="1"/>
    <col min="4863" max="4863" width="12.28515625" style="93" customWidth="1"/>
    <col min="4864" max="4864" width="14.85546875" style="93" customWidth="1"/>
    <col min="4865" max="4865" width="14.42578125" style="93" customWidth="1"/>
    <col min="4866" max="4868" width="15.140625" style="93" customWidth="1"/>
    <col min="4869" max="4869" width="13.7109375" style="93" customWidth="1"/>
    <col min="4870" max="4870" width="16.28515625" style="93" customWidth="1"/>
    <col min="4871" max="4874" width="7.85546875" style="93"/>
    <col min="4875" max="4875" width="14.7109375" style="93" bestFit="1" customWidth="1"/>
    <col min="4876" max="5117" width="7.85546875" style="93"/>
    <col min="5118" max="5118" width="26.42578125" style="93" customWidth="1"/>
    <col min="5119" max="5119" width="12.28515625" style="93" customWidth="1"/>
    <col min="5120" max="5120" width="14.85546875" style="93" customWidth="1"/>
    <col min="5121" max="5121" width="14.42578125" style="93" customWidth="1"/>
    <col min="5122" max="5124" width="15.140625" style="93" customWidth="1"/>
    <col min="5125" max="5125" width="13.7109375" style="93" customWidth="1"/>
    <col min="5126" max="5126" width="16.28515625" style="93" customWidth="1"/>
    <col min="5127" max="5130" width="7.85546875" style="93"/>
    <col min="5131" max="5131" width="14.7109375" style="93" bestFit="1" customWidth="1"/>
    <col min="5132" max="5373" width="7.85546875" style="93"/>
    <col min="5374" max="5374" width="26.42578125" style="93" customWidth="1"/>
    <col min="5375" max="5375" width="12.28515625" style="93" customWidth="1"/>
    <col min="5376" max="5376" width="14.85546875" style="93" customWidth="1"/>
    <col min="5377" max="5377" width="14.42578125" style="93" customWidth="1"/>
    <col min="5378" max="5380" width="15.140625" style="93" customWidth="1"/>
    <col min="5381" max="5381" width="13.7109375" style="93" customWidth="1"/>
    <col min="5382" max="5382" width="16.28515625" style="93" customWidth="1"/>
    <col min="5383" max="5386" width="7.85546875" style="93"/>
    <col min="5387" max="5387" width="14.7109375" style="93" bestFit="1" customWidth="1"/>
    <col min="5388" max="5629" width="7.85546875" style="93"/>
    <col min="5630" max="5630" width="26.42578125" style="93" customWidth="1"/>
    <col min="5631" max="5631" width="12.28515625" style="93" customWidth="1"/>
    <col min="5632" max="5632" width="14.85546875" style="93" customWidth="1"/>
    <col min="5633" max="5633" width="14.42578125" style="93" customWidth="1"/>
    <col min="5634" max="5636" width="15.140625" style="93" customWidth="1"/>
    <col min="5637" max="5637" width="13.7109375" style="93" customWidth="1"/>
    <col min="5638" max="5638" width="16.28515625" style="93" customWidth="1"/>
    <col min="5639" max="5642" width="7.85546875" style="93"/>
    <col min="5643" max="5643" width="14.7109375" style="93" bestFit="1" customWidth="1"/>
    <col min="5644" max="5885" width="7.85546875" style="93"/>
    <col min="5886" max="5886" width="26.42578125" style="93" customWidth="1"/>
    <col min="5887" max="5887" width="12.28515625" style="93" customWidth="1"/>
    <col min="5888" max="5888" width="14.85546875" style="93" customWidth="1"/>
    <col min="5889" max="5889" width="14.42578125" style="93" customWidth="1"/>
    <col min="5890" max="5892" width="15.140625" style="93" customWidth="1"/>
    <col min="5893" max="5893" width="13.7109375" style="93" customWidth="1"/>
    <col min="5894" max="5894" width="16.28515625" style="93" customWidth="1"/>
    <col min="5895" max="5898" width="7.85546875" style="93"/>
    <col min="5899" max="5899" width="14.7109375" style="93" bestFit="1" customWidth="1"/>
    <col min="5900" max="6141" width="7.85546875" style="93"/>
    <col min="6142" max="6142" width="26.42578125" style="93" customWidth="1"/>
    <col min="6143" max="6143" width="12.28515625" style="93" customWidth="1"/>
    <col min="6144" max="6144" width="14.85546875" style="93" customWidth="1"/>
    <col min="6145" max="6145" width="14.42578125" style="93" customWidth="1"/>
    <col min="6146" max="6148" width="15.140625" style="93" customWidth="1"/>
    <col min="6149" max="6149" width="13.7109375" style="93" customWidth="1"/>
    <col min="6150" max="6150" width="16.28515625" style="93" customWidth="1"/>
    <col min="6151" max="6154" width="7.85546875" style="93"/>
    <col min="6155" max="6155" width="14.7109375" style="93" bestFit="1" customWidth="1"/>
    <col min="6156" max="6397" width="7.85546875" style="93"/>
    <col min="6398" max="6398" width="26.42578125" style="93" customWidth="1"/>
    <col min="6399" max="6399" width="12.28515625" style="93" customWidth="1"/>
    <col min="6400" max="6400" width="14.85546875" style="93" customWidth="1"/>
    <col min="6401" max="6401" width="14.42578125" style="93" customWidth="1"/>
    <col min="6402" max="6404" width="15.140625" style="93" customWidth="1"/>
    <col min="6405" max="6405" width="13.7109375" style="93" customWidth="1"/>
    <col min="6406" max="6406" width="16.28515625" style="93" customWidth="1"/>
    <col min="6407" max="6410" width="7.85546875" style="93"/>
    <col min="6411" max="6411" width="14.7109375" style="93" bestFit="1" customWidth="1"/>
    <col min="6412" max="6653" width="7.85546875" style="93"/>
    <col min="6654" max="6654" width="26.42578125" style="93" customWidth="1"/>
    <col min="6655" max="6655" width="12.28515625" style="93" customWidth="1"/>
    <col min="6656" max="6656" width="14.85546875" style="93" customWidth="1"/>
    <col min="6657" max="6657" width="14.42578125" style="93" customWidth="1"/>
    <col min="6658" max="6660" width="15.140625" style="93" customWidth="1"/>
    <col min="6661" max="6661" width="13.7109375" style="93" customWidth="1"/>
    <col min="6662" max="6662" width="16.28515625" style="93" customWidth="1"/>
    <col min="6663" max="6666" width="7.85546875" style="93"/>
    <col min="6667" max="6667" width="14.7109375" style="93" bestFit="1" customWidth="1"/>
    <col min="6668" max="6909" width="7.85546875" style="93"/>
    <col min="6910" max="6910" width="26.42578125" style="93" customWidth="1"/>
    <col min="6911" max="6911" width="12.28515625" style="93" customWidth="1"/>
    <col min="6912" max="6912" width="14.85546875" style="93" customWidth="1"/>
    <col min="6913" max="6913" width="14.42578125" style="93" customWidth="1"/>
    <col min="6914" max="6916" width="15.140625" style="93" customWidth="1"/>
    <col min="6917" max="6917" width="13.7109375" style="93" customWidth="1"/>
    <col min="6918" max="6918" width="16.28515625" style="93" customWidth="1"/>
    <col min="6919" max="6922" width="7.85546875" style="93"/>
    <col min="6923" max="6923" width="14.7109375" style="93" bestFit="1" customWidth="1"/>
    <col min="6924" max="7165" width="7.85546875" style="93"/>
    <col min="7166" max="7166" width="26.42578125" style="93" customWidth="1"/>
    <col min="7167" max="7167" width="12.28515625" style="93" customWidth="1"/>
    <col min="7168" max="7168" width="14.85546875" style="93" customWidth="1"/>
    <col min="7169" max="7169" width="14.42578125" style="93" customWidth="1"/>
    <col min="7170" max="7172" width="15.140625" style="93" customWidth="1"/>
    <col min="7173" max="7173" width="13.7109375" style="93" customWidth="1"/>
    <col min="7174" max="7174" width="16.28515625" style="93" customWidth="1"/>
    <col min="7175" max="7178" width="7.85546875" style="93"/>
    <col min="7179" max="7179" width="14.7109375" style="93" bestFit="1" customWidth="1"/>
    <col min="7180" max="7421" width="7.85546875" style="93"/>
    <col min="7422" max="7422" width="26.42578125" style="93" customWidth="1"/>
    <col min="7423" max="7423" width="12.28515625" style="93" customWidth="1"/>
    <col min="7424" max="7424" width="14.85546875" style="93" customWidth="1"/>
    <col min="7425" max="7425" width="14.42578125" style="93" customWidth="1"/>
    <col min="7426" max="7428" width="15.140625" style="93" customWidth="1"/>
    <col min="7429" max="7429" width="13.7109375" style="93" customWidth="1"/>
    <col min="7430" max="7430" width="16.28515625" style="93" customWidth="1"/>
    <col min="7431" max="7434" width="7.85546875" style="93"/>
    <col min="7435" max="7435" width="14.7109375" style="93" bestFit="1" customWidth="1"/>
    <col min="7436" max="7677" width="7.85546875" style="93"/>
    <col min="7678" max="7678" width="26.42578125" style="93" customWidth="1"/>
    <col min="7679" max="7679" width="12.28515625" style="93" customWidth="1"/>
    <col min="7680" max="7680" width="14.85546875" style="93" customWidth="1"/>
    <col min="7681" max="7681" width="14.42578125" style="93" customWidth="1"/>
    <col min="7682" max="7684" width="15.140625" style="93" customWidth="1"/>
    <col min="7685" max="7685" width="13.7109375" style="93" customWidth="1"/>
    <col min="7686" max="7686" width="16.28515625" style="93" customWidth="1"/>
    <col min="7687" max="7690" width="7.85546875" style="93"/>
    <col min="7691" max="7691" width="14.7109375" style="93" bestFit="1" customWidth="1"/>
    <col min="7692" max="7933" width="7.85546875" style="93"/>
    <col min="7934" max="7934" width="26.42578125" style="93" customWidth="1"/>
    <col min="7935" max="7935" width="12.28515625" style="93" customWidth="1"/>
    <col min="7936" max="7936" width="14.85546875" style="93" customWidth="1"/>
    <col min="7937" max="7937" width="14.42578125" style="93" customWidth="1"/>
    <col min="7938" max="7940" width="15.140625" style="93" customWidth="1"/>
    <col min="7941" max="7941" width="13.7109375" style="93" customWidth="1"/>
    <col min="7942" max="7942" width="16.28515625" style="93" customWidth="1"/>
    <col min="7943" max="7946" width="7.85546875" style="93"/>
    <col min="7947" max="7947" width="14.7109375" style="93" bestFit="1" customWidth="1"/>
    <col min="7948" max="8189" width="7.85546875" style="93"/>
    <col min="8190" max="8190" width="26.42578125" style="93" customWidth="1"/>
    <col min="8191" max="8191" width="12.28515625" style="93" customWidth="1"/>
    <col min="8192" max="8192" width="14.85546875" style="93" customWidth="1"/>
    <col min="8193" max="8193" width="14.42578125" style="93" customWidth="1"/>
    <col min="8194" max="8196" width="15.140625" style="93" customWidth="1"/>
    <col min="8197" max="8197" width="13.7109375" style="93" customWidth="1"/>
    <col min="8198" max="8198" width="16.28515625" style="93" customWidth="1"/>
    <col min="8199" max="8202" width="7.85546875" style="93"/>
    <col min="8203" max="8203" width="14.7109375" style="93" bestFit="1" customWidth="1"/>
    <col min="8204" max="8445" width="7.85546875" style="93"/>
    <col min="8446" max="8446" width="26.42578125" style="93" customWidth="1"/>
    <col min="8447" max="8447" width="12.28515625" style="93" customWidth="1"/>
    <col min="8448" max="8448" width="14.85546875" style="93" customWidth="1"/>
    <col min="8449" max="8449" width="14.42578125" style="93" customWidth="1"/>
    <col min="8450" max="8452" width="15.140625" style="93" customWidth="1"/>
    <col min="8453" max="8453" width="13.7109375" style="93" customWidth="1"/>
    <col min="8454" max="8454" width="16.28515625" style="93" customWidth="1"/>
    <col min="8455" max="8458" width="7.85546875" style="93"/>
    <col min="8459" max="8459" width="14.7109375" style="93" bestFit="1" customWidth="1"/>
    <col min="8460" max="8701" width="7.85546875" style="93"/>
    <col min="8702" max="8702" width="26.42578125" style="93" customWidth="1"/>
    <col min="8703" max="8703" width="12.28515625" style="93" customWidth="1"/>
    <col min="8704" max="8704" width="14.85546875" style="93" customWidth="1"/>
    <col min="8705" max="8705" width="14.42578125" style="93" customWidth="1"/>
    <col min="8706" max="8708" width="15.140625" style="93" customWidth="1"/>
    <col min="8709" max="8709" width="13.7109375" style="93" customWidth="1"/>
    <col min="8710" max="8710" width="16.28515625" style="93" customWidth="1"/>
    <col min="8711" max="8714" width="7.85546875" style="93"/>
    <col min="8715" max="8715" width="14.7109375" style="93" bestFit="1" customWidth="1"/>
    <col min="8716" max="8957" width="7.85546875" style="93"/>
    <col min="8958" max="8958" width="26.42578125" style="93" customWidth="1"/>
    <col min="8959" max="8959" width="12.28515625" style="93" customWidth="1"/>
    <col min="8960" max="8960" width="14.85546875" style="93" customWidth="1"/>
    <col min="8961" max="8961" width="14.42578125" style="93" customWidth="1"/>
    <col min="8962" max="8964" width="15.140625" style="93" customWidth="1"/>
    <col min="8965" max="8965" width="13.7109375" style="93" customWidth="1"/>
    <col min="8966" max="8966" width="16.28515625" style="93" customWidth="1"/>
    <col min="8967" max="8970" width="7.85546875" style="93"/>
    <col min="8971" max="8971" width="14.7109375" style="93" bestFit="1" customWidth="1"/>
    <col min="8972" max="9213" width="7.85546875" style="93"/>
    <col min="9214" max="9214" width="26.42578125" style="93" customWidth="1"/>
    <col min="9215" max="9215" width="12.28515625" style="93" customWidth="1"/>
    <col min="9216" max="9216" width="14.85546875" style="93" customWidth="1"/>
    <col min="9217" max="9217" width="14.42578125" style="93" customWidth="1"/>
    <col min="9218" max="9220" width="15.140625" style="93" customWidth="1"/>
    <col min="9221" max="9221" width="13.7109375" style="93" customWidth="1"/>
    <col min="9222" max="9222" width="16.28515625" style="93" customWidth="1"/>
    <col min="9223" max="9226" width="7.85546875" style="93"/>
    <col min="9227" max="9227" width="14.7109375" style="93" bestFit="1" customWidth="1"/>
    <col min="9228" max="9469" width="7.85546875" style="93"/>
    <col min="9470" max="9470" width="26.42578125" style="93" customWidth="1"/>
    <col min="9471" max="9471" width="12.28515625" style="93" customWidth="1"/>
    <col min="9472" max="9472" width="14.85546875" style="93" customWidth="1"/>
    <col min="9473" max="9473" width="14.42578125" style="93" customWidth="1"/>
    <col min="9474" max="9476" width="15.140625" style="93" customWidth="1"/>
    <col min="9477" max="9477" width="13.7109375" style="93" customWidth="1"/>
    <col min="9478" max="9478" width="16.28515625" style="93" customWidth="1"/>
    <col min="9479" max="9482" width="7.85546875" style="93"/>
    <col min="9483" max="9483" width="14.7109375" style="93" bestFit="1" customWidth="1"/>
    <col min="9484" max="9725" width="7.85546875" style="93"/>
    <col min="9726" max="9726" width="26.42578125" style="93" customWidth="1"/>
    <col min="9727" max="9727" width="12.28515625" style="93" customWidth="1"/>
    <col min="9728" max="9728" width="14.85546875" style="93" customWidth="1"/>
    <col min="9729" max="9729" width="14.42578125" style="93" customWidth="1"/>
    <col min="9730" max="9732" width="15.140625" style="93" customWidth="1"/>
    <col min="9733" max="9733" width="13.7109375" style="93" customWidth="1"/>
    <col min="9734" max="9734" width="16.28515625" style="93" customWidth="1"/>
    <col min="9735" max="9738" width="7.85546875" style="93"/>
    <col min="9739" max="9739" width="14.7109375" style="93" bestFit="1" customWidth="1"/>
    <col min="9740" max="9981" width="7.85546875" style="93"/>
    <col min="9982" max="9982" width="26.42578125" style="93" customWidth="1"/>
    <col min="9983" max="9983" width="12.28515625" style="93" customWidth="1"/>
    <col min="9984" max="9984" width="14.85546875" style="93" customWidth="1"/>
    <col min="9985" max="9985" width="14.42578125" style="93" customWidth="1"/>
    <col min="9986" max="9988" width="15.140625" style="93" customWidth="1"/>
    <col min="9989" max="9989" width="13.7109375" style="93" customWidth="1"/>
    <col min="9990" max="9990" width="16.28515625" style="93" customWidth="1"/>
    <col min="9991" max="9994" width="7.85546875" style="93"/>
    <col min="9995" max="9995" width="14.7109375" style="93" bestFit="1" customWidth="1"/>
    <col min="9996" max="10237" width="7.85546875" style="93"/>
    <col min="10238" max="10238" width="26.42578125" style="93" customWidth="1"/>
    <col min="10239" max="10239" width="12.28515625" style="93" customWidth="1"/>
    <col min="10240" max="10240" width="14.85546875" style="93" customWidth="1"/>
    <col min="10241" max="10241" width="14.42578125" style="93" customWidth="1"/>
    <col min="10242" max="10244" width="15.140625" style="93" customWidth="1"/>
    <col min="10245" max="10245" width="13.7109375" style="93" customWidth="1"/>
    <col min="10246" max="10246" width="16.28515625" style="93" customWidth="1"/>
    <col min="10247" max="10250" width="7.85546875" style="93"/>
    <col min="10251" max="10251" width="14.7109375" style="93" bestFit="1" customWidth="1"/>
    <col min="10252" max="10493" width="7.85546875" style="93"/>
    <col min="10494" max="10494" width="26.42578125" style="93" customWidth="1"/>
    <col min="10495" max="10495" width="12.28515625" style="93" customWidth="1"/>
    <col min="10496" max="10496" width="14.85546875" style="93" customWidth="1"/>
    <col min="10497" max="10497" width="14.42578125" style="93" customWidth="1"/>
    <col min="10498" max="10500" width="15.140625" style="93" customWidth="1"/>
    <col min="10501" max="10501" width="13.7109375" style="93" customWidth="1"/>
    <col min="10502" max="10502" width="16.28515625" style="93" customWidth="1"/>
    <col min="10503" max="10506" width="7.85546875" style="93"/>
    <col min="10507" max="10507" width="14.7109375" style="93" bestFit="1" customWidth="1"/>
    <col min="10508" max="10749" width="7.85546875" style="93"/>
    <col min="10750" max="10750" width="26.42578125" style="93" customWidth="1"/>
    <col min="10751" max="10751" width="12.28515625" style="93" customWidth="1"/>
    <col min="10752" max="10752" width="14.85546875" style="93" customWidth="1"/>
    <col min="10753" max="10753" width="14.42578125" style="93" customWidth="1"/>
    <col min="10754" max="10756" width="15.140625" style="93" customWidth="1"/>
    <col min="10757" max="10757" width="13.7109375" style="93" customWidth="1"/>
    <col min="10758" max="10758" width="16.28515625" style="93" customWidth="1"/>
    <col min="10759" max="10762" width="7.85546875" style="93"/>
    <col min="10763" max="10763" width="14.7109375" style="93" bestFit="1" customWidth="1"/>
    <col min="10764" max="11005" width="7.85546875" style="93"/>
    <col min="11006" max="11006" width="26.42578125" style="93" customWidth="1"/>
    <col min="11007" max="11007" width="12.28515625" style="93" customWidth="1"/>
    <col min="11008" max="11008" width="14.85546875" style="93" customWidth="1"/>
    <col min="11009" max="11009" width="14.42578125" style="93" customWidth="1"/>
    <col min="11010" max="11012" width="15.140625" style="93" customWidth="1"/>
    <col min="11013" max="11013" width="13.7109375" style="93" customWidth="1"/>
    <col min="11014" max="11014" width="16.28515625" style="93" customWidth="1"/>
    <col min="11015" max="11018" width="7.85546875" style="93"/>
    <col min="11019" max="11019" width="14.7109375" style="93" bestFit="1" customWidth="1"/>
    <col min="11020" max="11261" width="7.85546875" style="93"/>
    <col min="11262" max="11262" width="26.42578125" style="93" customWidth="1"/>
    <col min="11263" max="11263" width="12.28515625" style="93" customWidth="1"/>
    <col min="11264" max="11264" width="14.85546875" style="93" customWidth="1"/>
    <col min="11265" max="11265" width="14.42578125" style="93" customWidth="1"/>
    <col min="11266" max="11268" width="15.140625" style="93" customWidth="1"/>
    <col min="11269" max="11269" width="13.7109375" style="93" customWidth="1"/>
    <col min="11270" max="11270" width="16.28515625" style="93" customWidth="1"/>
    <col min="11271" max="11274" width="7.85546875" style="93"/>
    <col min="11275" max="11275" width="14.7109375" style="93" bestFit="1" customWidth="1"/>
    <col min="11276" max="11517" width="7.85546875" style="93"/>
    <col min="11518" max="11518" width="26.42578125" style="93" customWidth="1"/>
    <col min="11519" max="11519" width="12.28515625" style="93" customWidth="1"/>
    <col min="11520" max="11520" width="14.85546875" style="93" customWidth="1"/>
    <col min="11521" max="11521" width="14.42578125" style="93" customWidth="1"/>
    <col min="11522" max="11524" width="15.140625" style="93" customWidth="1"/>
    <col min="11525" max="11525" width="13.7109375" style="93" customWidth="1"/>
    <col min="11526" max="11526" width="16.28515625" style="93" customWidth="1"/>
    <col min="11527" max="11530" width="7.85546875" style="93"/>
    <col min="11531" max="11531" width="14.7109375" style="93" bestFit="1" customWidth="1"/>
    <col min="11532" max="11773" width="7.85546875" style="93"/>
    <col min="11774" max="11774" width="26.42578125" style="93" customWidth="1"/>
    <col min="11775" max="11775" width="12.28515625" style="93" customWidth="1"/>
    <col min="11776" max="11776" width="14.85546875" style="93" customWidth="1"/>
    <col min="11777" max="11777" width="14.42578125" style="93" customWidth="1"/>
    <col min="11778" max="11780" width="15.140625" style="93" customWidth="1"/>
    <col min="11781" max="11781" width="13.7109375" style="93" customWidth="1"/>
    <col min="11782" max="11782" width="16.28515625" style="93" customWidth="1"/>
    <col min="11783" max="11786" width="7.85546875" style="93"/>
    <col min="11787" max="11787" width="14.7109375" style="93" bestFit="1" customWidth="1"/>
    <col min="11788" max="12029" width="7.85546875" style="93"/>
    <col min="12030" max="12030" width="26.42578125" style="93" customWidth="1"/>
    <col min="12031" max="12031" width="12.28515625" style="93" customWidth="1"/>
    <col min="12032" max="12032" width="14.85546875" style="93" customWidth="1"/>
    <col min="12033" max="12033" width="14.42578125" style="93" customWidth="1"/>
    <col min="12034" max="12036" width="15.140625" style="93" customWidth="1"/>
    <col min="12037" max="12037" width="13.7109375" style="93" customWidth="1"/>
    <col min="12038" max="12038" width="16.28515625" style="93" customWidth="1"/>
    <col min="12039" max="12042" width="7.85546875" style="93"/>
    <col min="12043" max="12043" width="14.7109375" style="93" bestFit="1" customWidth="1"/>
    <col min="12044" max="12285" width="7.85546875" style="93"/>
    <col min="12286" max="12286" width="26.42578125" style="93" customWidth="1"/>
    <col min="12287" max="12287" width="12.28515625" style="93" customWidth="1"/>
    <col min="12288" max="12288" width="14.85546875" style="93" customWidth="1"/>
    <col min="12289" max="12289" width="14.42578125" style="93" customWidth="1"/>
    <col min="12290" max="12292" width="15.140625" style="93" customWidth="1"/>
    <col min="12293" max="12293" width="13.7109375" style="93" customWidth="1"/>
    <col min="12294" max="12294" width="16.28515625" style="93" customWidth="1"/>
    <col min="12295" max="12298" width="7.85546875" style="93"/>
    <col min="12299" max="12299" width="14.7109375" style="93" bestFit="1" customWidth="1"/>
    <col min="12300" max="12541" width="7.85546875" style="93"/>
    <col min="12542" max="12542" width="26.42578125" style="93" customWidth="1"/>
    <col min="12543" max="12543" width="12.28515625" style="93" customWidth="1"/>
    <col min="12544" max="12544" width="14.85546875" style="93" customWidth="1"/>
    <col min="12545" max="12545" width="14.42578125" style="93" customWidth="1"/>
    <col min="12546" max="12548" width="15.140625" style="93" customWidth="1"/>
    <col min="12549" max="12549" width="13.7109375" style="93" customWidth="1"/>
    <col min="12550" max="12550" width="16.28515625" style="93" customWidth="1"/>
    <col min="12551" max="12554" width="7.85546875" style="93"/>
    <col min="12555" max="12555" width="14.7109375" style="93" bestFit="1" customWidth="1"/>
    <col min="12556" max="12797" width="7.85546875" style="93"/>
    <col min="12798" max="12798" width="26.42578125" style="93" customWidth="1"/>
    <col min="12799" max="12799" width="12.28515625" style="93" customWidth="1"/>
    <col min="12800" max="12800" width="14.85546875" style="93" customWidth="1"/>
    <col min="12801" max="12801" width="14.42578125" style="93" customWidth="1"/>
    <col min="12802" max="12804" width="15.140625" style="93" customWidth="1"/>
    <col min="12805" max="12805" width="13.7109375" style="93" customWidth="1"/>
    <col min="12806" max="12806" width="16.28515625" style="93" customWidth="1"/>
    <col min="12807" max="12810" width="7.85546875" style="93"/>
    <col min="12811" max="12811" width="14.7109375" style="93" bestFit="1" customWidth="1"/>
    <col min="12812" max="13053" width="7.85546875" style="93"/>
    <col min="13054" max="13054" width="26.42578125" style="93" customWidth="1"/>
    <col min="13055" max="13055" width="12.28515625" style="93" customWidth="1"/>
    <col min="13056" max="13056" width="14.85546875" style="93" customWidth="1"/>
    <col min="13057" max="13057" width="14.42578125" style="93" customWidth="1"/>
    <col min="13058" max="13060" width="15.140625" style="93" customWidth="1"/>
    <col min="13061" max="13061" width="13.7109375" style="93" customWidth="1"/>
    <col min="13062" max="13062" width="16.28515625" style="93" customWidth="1"/>
    <col min="13063" max="13066" width="7.85546875" style="93"/>
    <col min="13067" max="13067" width="14.7109375" style="93" bestFit="1" customWidth="1"/>
    <col min="13068" max="13309" width="7.85546875" style="93"/>
    <col min="13310" max="13310" width="26.42578125" style="93" customWidth="1"/>
    <col min="13311" max="13311" width="12.28515625" style="93" customWidth="1"/>
    <col min="13312" max="13312" width="14.85546875" style="93" customWidth="1"/>
    <col min="13313" max="13313" width="14.42578125" style="93" customWidth="1"/>
    <col min="13314" max="13316" width="15.140625" style="93" customWidth="1"/>
    <col min="13317" max="13317" width="13.7109375" style="93" customWidth="1"/>
    <col min="13318" max="13318" width="16.28515625" style="93" customWidth="1"/>
    <col min="13319" max="13322" width="7.85546875" style="93"/>
    <col min="13323" max="13323" width="14.7109375" style="93" bestFit="1" customWidth="1"/>
    <col min="13324" max="13565" width="7.85546875" style="93"/>
    <col min="13566" max="13566" width="26.42578125" style="93" customWidth="1"/>
    <col min="13567" max="13567" width="12.28515625" style="93" customWidth="1"/>
    <col min="13568" max="13568" width="14.85546875" style="93" customWidth="1"/>
    <col min="13569" max="13569" width="14.42578125" style="93" customWidth="1"/>
    <col min="13570" max="13572" width="15.140625" style="93" customWidth="1"/>
    <col min="13573" max="13573" width="13.7109375" style="93" customWidth="1"/>
    <col min="13574" max="13574" width="16.28515625" style="93" customWidth="1"/>
    <col min="13575" max="13578" width="7.85546875" style="93"/>
    <col min="13579" max="13579" width="14.7109375" style="93" bestFit="1" customWidth="1"/>
    <col min="13580" max="13821" width="7.85546875" style="93"/>
    <col min="13822" max="13822" width="26.42578125" style="93" customWidth="1"/>
    <col min="13823" max="13823" width="12.28515625" style="93" customWidth="1"/>
    <col min="13824" max="13824" width="14.85546875" style="93" customWidth="1"/>
    <col min="13825" max="13825" width="14.42578125" style="93" customWidth="1"/>
    <col min="13826" max="13828" width="15.140625" style="93" customWidth="1"/>
    <col min="13829" max="13829" width="13.7109375" style="93" customWidth="1"/>
    <col min="13830" max="13830" width="16.28515625" style="93" customWidth="1"/>
    <col min="13831" max="13834" width="7.85546875" style="93"/>
    <col min="13835" max="13835" width="14.7109375" style="93" bestFit="1" customWidth="1"/>
    <col min="13836" max="14077" width="7.85546875" style="93"/>
    <col min="14078" max="14078" width="26.42578125" style="93" customWidth="1"/>
    <col min="14079" max="14079" width="12.28515625" style="93" customWidth="1"/>
    <col min="14080" max="14080" width="14.85546875" style="93" customWidth="1"/>
    <col min="14081" max="14081" width="14.42578125" style="93" customWidth="1"/>
    <col min="14082" max="14084" width="15.140625" style="93" customWidth="1"/>
    <col min="14085" max="14085" width="13.7109375" style="93" customWidth="1"/>
    <col min="14086" max="14086" width="16.28515625" style="93" customWidth="1"/>
    <col min="14087" max="14090" width="7.85546875" style="93"/>
    <col min="14091" max="14091" width="14.7109375" style="93" bestFit="1" customWidth="1"/>
    <col min="14092" max="14333" width="7.85546875" style="93"/>
    <col min="14334" max="14334" width="26.42578125" style="93" customWidth="1"/>
    <col min="14335" max="14335" width="12.28515625" style="93" customWidth="1"/>
    <col min="14336" max="14336" width="14.85546875" style="93" customWidth="1"/>
    <col min="14337" max="14337" width="14.42578125" style="93" customWidth="1"/>
    <col min="14338" max="14340" width="15.140625" style="93" customWidth="1"/>
    <col min="14341" max="14341" width="13.7109375" style="93" customWidth="1"/>
    <col min="14342" max="14342" width="16.28515625" style="93" customWidth="1"/>
    <col min="14343" max="14346" width="7.85546875" style="93"/>
    <col min="14347" max="14347" width="14.7109375" style="93" bestFit="1" customWidth="1"/>
    <col min="14348" max="14589" width="7.85546875" style="93"/>
    <col min="14590" max="14590" width="26.42578125" style="93" customWidth="1"/>
    <col min="14591" max="14591" width="12.28515625" style="93" customWidth="1"/>
    <col min="14592" max="14592" width="14.85546875" style="93" customWidth="1"/>
    <col min="14593" max="14593" width="14.42578125" style="93" customWidth="1"/>
    <col min="14594" max="14596" width="15.140625" style="93" customWidth="1"/>
    <col min="14597" max="14597" width="13.7109375" style="93" customWidth="1"/>
    <col min="14598" max="14598" width="16.28515625" style="93" customWidth="1"/>
    <col min="14599" max="14602" width="7.85546875" style="93"/>
    <col min="14603" max="14603" width="14.7109375" style="93" bestFit="1" customWidth="1"/>
    <col min="14604" max="14845" width="7.85546875" style="93"/>
    <col min="14846" max="14846" width="26.42578125" style="93" customWidth="1"/>
    <col min="14847" max="14847" width="12.28515625" style="93" customWidth="1"/>
    <col min="14848" max="14848" width="14.85546875" style="93" customWidth="1"/>
    <col min="14849" max="14849" width="14.42578125" style="93" customWidth="1"/>
    <col min="14850" max="14852" width="15.140625" style="93" customWidth="1"/>
    <col min="14853" max="14853" width="13.7109375" style="93" customWidth="1"/>
    <col min="14854" max="14854" width="16.28515625" style="93" customWidth="1"/>
    <col min="14855" max="14858" width="7.85546875" style="93"/>
    <col min="14859" max="14859" width="14.7109375" style="93" bestFit="1" customWidth="1"/>
    <col min="14860" max="15101" width="7.85546875" style="93"/>
    <col min="15102" max="15102" width="26.42578125" style="93" customWidth="1"/>
    <col min="15103" max="15103" width="12.28515625" style="93" customWidth="1"/>
    <col min="15104" max="15104" width="14.85546875" style="93" customWidth="1"/>
    <col min="15105" max="15105" width="14.42578125" style="93" customWidth="1"/>
    <col min="15106" max="15108" width="15.140625" style="93" customWidth="1"/>
    <col min="15109" max="15109" width="13.7109375" style="93" customWidth="1"/>
    <col min="15110" max="15110" width="16.28515625" style="93" customWidth="1"/>
    <col min="15111" max="15114" width="7.85546875" style="93"/>
    <col min="15115" max="15115" width="14.7109375" style="93" bestFit="1" customWidth="1"/>
    <col min="15116" max="15357" width="7.85546875" style="93"/>
    <col min="15358" max="15358" width="26.42578125" style="93" customWidth="1"/>
    <col min="15359" max="15359" width="12.28515625" style="93" customWidth="1"/>
    <col min="15360" max="15360" width="14.85546875" style="93" customWidth="1"/>
    <col min="15361" max="15361" width="14.42578125" style="93" customWidth="1"/>
    <col min="15362" max="15364" width="15.140625" style="93" customWidth="1"/>
    <col min="15365" max="15365" width="13.7109375" style="93" customWidth="1"/>
    <col min="15366" max="15366" width="16.28515625" style="93" customWidth="1"/>
    <col min="15367" max="15370" width="7.85546875" style="93"/>
    <col min="15371" max="15371" width="14.7109375" style="93" bestFit="1" customWidth="1"/>
    <col min="15372" max="15613" width="7.85546875" style="93"/>
    <col min="15614" max="15614" width="26.42578125" style="93" customWidth="1"/>
    <col min="15615" max="15615" width="12.28515625" style="93" customWidth="1"/>
    <col min="15616" max="15616" width="14.85546875" style="93" customWidth="1"/>
    <col min="15617" max="15617" width="14.42578125" style="93" customWidth="1"/>
    <col min="15618" max="15620" width="15.140625" style="93" customWidth="1"/>
    <col min="15621" max="15621" width="13.7109375" style="93" customWidth="1"/>
    <col min="15622" max="15622" width="16.28515625" style="93" customWidth="1"/>
    <col min="15623" max="15626" width="7.85546875" style="93"/>
    <col min="15627" max="15627" width="14.7109375" style="93" bestFit="1" customWidth="1"/>
    <col min="15628" max="15869" width="7.85546875" style="93"/>
    <col min="15870" max="15870" width="26.42578125" style="93" customWidth="1"/>
    <col min="15871" max="15871" width="12.28515625" style="93" customWidth="1"/>
    <col min="15872" max="15872" width="14.85546875" style="93" customWidth="1"/>
    <col min="15873" max="15873" width="14.42578125" style="93" customWidth="1"/>
    <col min="15874" max="15876" width="15.140625" style="93" customWidth="1"/>
    <col min="15877" max="15877" width="13.7109375" style="93" customWidth="1"/>
    <col min="15878" max="15878" width="16.28515625" style="93" customWidth="1"/>
    <col min="15879" max="15882" width="7.85546875" style="93"/>
    <col min="15883" max="15883" width="14.7109375" style="93" bestFit="1" customWidth="1"/>
    <col min="15884" max="16125" width="7.85546875" style="93"/>
    <col min="16126" max="16126" width="26.42578125" style="93" customWidth="1"/>
    <col min="16127" max="16127" width="12.28515625" style="93" customWidth="1"/>
    <col min="16128" max="16128" width="14.85546875" style="93" customWidth="1"/>
    <col min="16129" max="16129" width="14.42578125" style="93" customWidth="1"/>
    <col min="16130" max="16132" width="15.140625" style="93" customWidth="1"/>
    <col min="16133" max="16133" width="13.7109375" style="93" customWidth="1"/>
    <col min="16134" max="16134" width="16.28515625" style="93" customWidth="1"/>
    <col min="16135" max="16138" width="7.85546875" style="93"/>
    <col min="16139" max="16139" width="14.7109375" style="93" bestFit="1" customWidth="1"/>
    <col min="16140" max="16384" width="7.85546875" style="93"/>
  </cols>
  <sheetData>
    <row r="4" spans="1:10" x14ac:dyDescent="0.2">
      <c r="J4" s="117"/>
    </row>
    <row r="5" spans="1:10" ht="15.75" customHeight="1" x14ac:dyDescent="0.25">
      <c r="A5" s="157" t="s">
        <v>65</v>
      </c>
      <c r="B5" s="157"/>
      <c r="C5" s="157"/>
      <c r="D5" s="157"/>
      <c r="E5" s="157"/>
      <c r="F5" s="157"/>
      <c r="G5" s="157"/>
      <c r="H5" s="157"/>
      <c r="I5" s="157"/>
    </row>
    <row r="6" spans="1:10" s="97" customFormat="1" ht="21.75" customHeight="1" x14ac:dyDescent="0.35">
      <c r="A6" s="94" t="s">
        <v>0</v>
      </c>
      <c r="B6" s="95"/>
      <c r="C6" s="96"/>
      <c r="D6" s="96"/>
      <c r="E6" s="96"/>
      <c r="F6" s="96"/>
      <c r="G6" s="96"/>
      <c r="H6" s="96"/>
      <c r="I6" s="96"/>
    </row>
    <row r="7" spans="1:10" s="99" customFormat="1" ht="15.75" x14ac:dyDescent="0.25">
      <c r="A7" s="98" t="s">
        <v>52</v>
      </c>
    </row>
    <row r="8" spans="1:10" s="101" customFormat="1" ht="25.5" customHeight="1" x14ac:dyDescent="0.2">
      <c r="A8" s="100" t="s">
        <v>3</v>
      </c>
      <c r="B8" s="100" t="s">
        <v>53</v>
      </c>
      <c r="C8" s="100" t="s">
        <v>54</v>
      </c>
      <c r="D8" s="100" t="s">
        <v>55</v>
      </c>
      <c r="E8" s="100" t="s">
        <v>56</v>
      </c>
      <c r="F8" s="100" t="s">
        <v>57</v>
      </c>
      <c r="G8" s="100" t="s">
        <v>58</v>
      </c>
      <c r="H8" s="100" t="s">
        <v>59</v>
      </c>
      <c r="I8" s="100" t="s">
        <v>60</v>
      </c>
    </row>
    <row r="9" spans="1:10" customFormat="1" ht="12.95" customHeight="1" x14ac:dyDescent="0.25">
      <c r="A9" s="141" t="s">
        <v>61</v>
      </c>
      <c r="B9" s="102"/>
      <c r="C9" s="105"/>
      <c r="D9" s="103"/>
      <c r="E9" s="104"/>
      <c r="F9" s="104"/>
      <c r="G9" s="104"/>
      <c r="H9" s="104"/>
      <c r="I9" s="106"/>
    </row>
    <row r="10" spans="1:10" customFormat="1" ht="12.95" customHeight="1" x14ac:dyDescent="0.25">
      <c r="A10" s="142" t="s">
        <v>77</v>
      </c>
      <c r="B10" s="102">
        <v>1</v>
      </c>
      <c r="C10" s="105">
        <v>16.899999999999999</v>
      </c>
      <c r="D10" s="103" t="s">
        <v>80</v>
      </c>
      <c r="E10" s="104">
        <v>0</v>
      </c>
      <c r="F10" s="104">
        <f>((C10*8.8*2)*B10)</f>
        <v>297.44</v>
      </c>
      <c r="G10" s="104">
        <v>0</v>
      </c>
      <c r="H10" s="104">
        <f>C10*220*B10</f>
        <v>3717.9999999999995</v>
      </c>
      <c r="I10" s="116">
        <f>E10+F10+G10+H10</f>
        <v>4015.4399999999996</v>
      </c>
      <c r="J10" s="93"/>
    </row>
    <row r="11" spans="1:10" customFormat="1" ht="12.95" customHeight="1" x14ac:dyDescent="0.25">
      <c r="A11" s="142" t="s">
        <v>78</v>
      </c>
      <c r="B11" s="102">
        <v>2</v>
      </c>
      <c r="C11" s="105">
        <f>(2176.23/220)*1.05</f>
        <v>10.386552272727274</v>
      </c>
      <c r="D11" s="103" t="s">
        <v>80</v>
      </c>
      <c r="E11" s="104">
        <v>0</v>
      </c>
      <c r="F11" s="104">
        <f>((C11*8.8*2)*B11)</f>
        <v>365.60664000000008</v>
      </c>
      <c r="G11" s="104">
        <v>0</v>
      </c>
      <c r="H11" s="104">
        <f>C11*220*B11</f>
        <v>4570.0830000000005</v>
      </c>
      <c r="I11" s="116">
        <f>E11+F11+G11+H11</f>
        <v>4935.6896400000005</v>
      </c>
      <c r="J11" s="93"/>
    </row>
    <row r="12" spans="1:10" customFormat="1" ht="12.95" customHeight="1" x14ac:dyDescent="0.25">
      <c r="A12" s="142" t="s">
        <v>79</v>
      </c>
      <c r="B12" s="102">
        <v>2</v>
      </c>
      <c r="C12" s="105">
        <f>8.42*1.1</f>
        <v>9.2620000000000005</v>
      </c>
      <c r="D12" s="103" t="s">
        <v>80</v>
      </c>
      <c r="E12" s="104">
        <v>0</v>
      </c>
      <c r="F12" s="104">
        <f>((C12*8.8*2)*B12)</f>
        <v>326.02240000000006</v>
      </c>
      <c r="G12" s="104">
        <v>0</v>
      </c>
      <c r="H12" s="104">
        <f>C12*220*B12</f>
        <v>4075.28</v>
      </c>
      <c r="I12" s="116">
        <f>E12+F12+G12+H12</f>
        <v>4401.3024000000005</v>
      </c>
    </row>
    <row r="13" spans="1:10" customFormat="1" ht="12.95" customHeight="1" x14ac:dyDescent="0.25">
      <c r="A13" s="142"/>
      <c r="B13" s="102"/>
      <c r="C13" s="105"/>
      <c r="D13" s="103"/>
      <c r="E13" s="104"/>
      <c r="F13" s="104"/>
      <c r="G13" s="104"/>
      <c r="H13" s="104"/>
      <c r="I13" s="116"/>
      <c r="J13" s="93"/>
    </row>
    <row r="14" spans="1:10" customFormat="1" ht="12.95" customHeight="1" x14ac:dyDescent="0.25">
      <c r="A14" s="143"/>
      <c r="B14" s="102"/>
      <c r="C14" s="105"/>
      <c r="D14" s="103"/>
      <c r="E14" s="104"/>
      <c r="F14" s="104"/>
      <c r="G14" s="104"/>
      <c r="H14" s="104"/>
      <c r="I14" s="116"/>
    </row>
    <row r="15" spans="1:10" customFormat="1" ht="12.95" customHeight="1" x14ac:dyDescent="0.25">
      <c r="A15" s="107"/>
      <c r="B15" s="114"/>
      <c r="C15" s="126"/>
      <c r="D15" s="127"/>
      <c r="E15" s="128"/>
      <c r="F15" s="128"/>
      <c r="G15" s="128"/>
      <c r="H15" s="129"/>
      <c r="I15" s="130"/>
    </row>
    <row r="16" spans="1:10" customFormat="1" ht="14.1" customHeight="1" x14ac:dyDescent="0.25">
      <c r="A16" s="108" t="s">
        <v>75</v>
      </c>
      <c r="B16" s="125"/>
      <c r="C16" s="109"/>
      <c r="D16" s="110"/>
      <c r="E16" s="110"/>
      <c r="F16" s="110"/>
      <c r="G16" s="110"/>
      <c r="H16" s="110"/>
      <c r="I16" s="111"/>
    </row>
    <row r="17" spans="1:9" s="99" customFormat="1" ht="14.25" customHeight="1" x14ac:dyDescent="0.2">
      <c r="C17" s="112"/>
      <c r="D17" s="158" t="s">
        <v>62</v>
      </c>
      <c r="E17" s="159"/>
      <c r="F17" s="159"/>
      <c r="G17" s="159"/>
      <c r="H17" s="160"/>
      <c r="I17" s="113">
        <f>SUM(I9:I15)</f>
        <v>13352.43204</v>
      </c>
    </row>
    <row r="18" spans="1:9" s="99" customFormat="1" ht="12.75" x14ac:dyDescent="0.2"/>
    <row r="21" spans="1:9" s="99" customFormat="1" ht="33" customHeight="1" x14ac:dyDescent="0.2">
      <c r="A21" s="161" t="s">
        <v>66</v>
      </c>
      <c r="B21" s="161"/>
      <c r="C21" s="161"/>
      <c r="D21" s="161"/>
      <c r="E21" s="161"/>
      <c r="F21" s="161"/>
      <c r="G21" s="161"/>
    </row>
    <row r="22" spans="1:9" s="99" customFormat="1" x14ac:dyDescent="0.2">
      <c r="A22" s="134"/>
      <c r="B22" s="135" t="s">
        <v>67</v>
      </c>
      <c r="C22" s="135" t="s">
        <v>68</v>
      </c>
      <c r="D22" s="136" t="s">
        <v>69</v>
      </c>
      <c r="E22" s="136" t="s">
        <v>70</v>
      </c>
      <c r="F22" s="136" t="s">
        <v>71</v>
      </c>
      <c r="G22" s="136" t="s">
        <v>72</v>
      </c>
    </row>
    <row r="23" spans="1:9" s="99" customFormat="1" ht="12.75" x14ac:dyDescent="0.2">
      <c r="A23" s="142" t="s">
        <v>76</v>
      </c>
      <c r="B23" s="102">
        <v>1</v>
      </c>
      <c r="C23" s="137">
        <v>12</v>
      </c>
      <c r="D23" s="136">
        <v>5.56</v>
      </c>
      <c r="E23" s="136">
        <v>13.35</v>
      </c>
      <c r="F23" s="138">
        <v>7.79</v>
      </c>
      <c r="G23" s="139">
        <f>(B23*C23*(D23+E23+F23))</f>
        <v>320.39999999999998</v>
      </c>
      <c r="H23" s="162"/>
    </row>
    <row r="24" spans="1:9" s="99" customFormat="1" ht="12.75" x14ac:dyDescent="0.2">
      <c r="A24" s="142" t="s">
        <v>77</v>
      </c>
      <c r="B24" s="102">
        <v>1</v>
      </c>
      <c r="C24" s="137">
        <v>12</v>
      </c>
      <c r="D24" s="136">
        <v>5.56</v>
      </c>
      <c r="E24" s="136">
        <v>13.35</v>
      </c>
      <c r="F24" s="138">
        <v>7.79</v>
      </c>
      <c r="G24" s="139">
        <f>(B24*C24*(D24+E24+F24))</f>
        <v>320.39999999999998</v>
      </c>
      <c r="H24" s="162"/>
    </row>
    <row r="25" spans="1:9" s="99" customFormat="1" ht="12.75" x14ac:dyDescent="0.2">
      <c r="A25" s="142" t="s">
        <v>78</v>
      </c>
      <c r="B25" s="102">
        <v>2</v>
      </c>
      <c r="C25" s="137">
        <v>12</v>
      </c>
      <c r="D25" s="136">
        <v>5.56</v>
      </c>
      <c r="E25" s="136">
        <v>13.35</v>
      </c>
      <c r="F25" s="138">
        <v>7.79</v>
      </c>
      <c r="G25" s="139">
        <f>(B25*C25*(D25+E25+F25))</f>
        <v>640.79999999999995</v>
      </c>
      <c r="H25" s="162"/>
    </row>
    <row r="26" spans="1:9" s="99" customFormat="1" ht="12.75" x14ac:dyDescent="0.2">
      <c r="A26" s="142" t="s">
        <v>79</v>
      </c>
      <c r="B26" s="102">
        <v>2</v>
      </c>
      <c r="C26" s="137">
        <v>12</v>
      </c>
      <c r="D26" s="136">
        <v>5.56</v>
      </c>
      <c r="E26" s="136">
        <v>13.35</v>
      </c>
      <c r="F26" s="138">
        <v>7.79</v>
      </c>
      <c r="G26" s="139">
        <f>(B26*C26*(D26+E26+F26))</f>
        <v>640.79999999999995</v>
      </c>
      <c r="H26" s="162"/>
    </row>
    <row r="27" spans="1:9" s="99" customFormat="1" ht="12.75" x14ac:dyDescent="0.2">
      <c r="G27" s="140">
        <f>SUM(G23:G26)</f>
        <v>1922.3999999999999</v>
      </c>
    </row>
    <row r="28" spans="1:9" s="99" customFormat="1" ht="12.75" x14ac:dyDescent="0.2">
      <c r="G28" s="151"/>
      <c r="H28" s="152"/>
    </row>
  </sheetData>
  <mergeCells count="4">
    <mergeCell ref="A5:I5"/>
    <mergeCell ref="D17:H17"/>
    <mergeCell ref="A21:G21"/>
    <mergeCell ref="H23:H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G12" sqref="G12"/>
    </sheetView>
  </sheetViews>
  <sheetFormatPr defaultColWidth="10.7109375" defaultRowHeight="15" x14ac:dyDescent="0.25"/>
  <cols>
    <col min="2" max="2" width="7" customWidth="1"/>
    <col min="3" max="3" width="29" customWidth="1"/>
    <col min="4" max="4" width="8.28515625" customWidth="1"/>
    <col min="5" max="5" width="7.42578125" customWidth="1"/>
    <col min="6" max="6" width="13.85546875" style="170" customWidth="1"/>
    <col min="7" max="7" width="15.42578125" style="172" customWidth="1"/>
  </cols>
  <sheetData>
    <row r="2" spans="2:9" ht="28.5" customHeight="1" x14ac:dyDescent="0.25">
      <c r="B2" s="184" t="s">
        <v>97</v>
      </c>
      <c r="C2" s="185"/>
      <c r="D2" s="185"/>
      <c r="E2" s="185"/>
      <c r="F2" s="185"/>
      <c r="G2" s="186"/>
    </row>
    <row r="3" spans="2:9" ht="28.5" customHeight="1" x14ac:dyDescent="0.25">
      <c r="B3" s="192" t="s">
        <v>98</v>
      </c>
      <c r="C3" s="192" t="s">
        <v>102</v>
      </c>
      <c r="D3" s="192" t="s">
        <v>99</v>
      </c>
      <c r="E3" s="192" t="s">
        <v>86</v>
      </c>
      <c r="F3" s="192" t="s">
        <v>100</v>
      </c>
      <c r="G3" s="192" t="s">
        <v>101</v>
      </c>
    </row>
    <row r="4" spans="2:9" ht="32.25" customHeight="1" x14ac:dyDescent="0.25">
      <c r="B4" s="174">
        <v>1</v>
      </c>
      <c r="C4" s="180" t="s">
        <v>88</v>
      </c>
      <c r="D4" s="175">
        <v>601</v>
      </c>
      <c r="E4" s="176" t="s">
        <v>87</v>
      </c>
      <c r="F4" s="179">
        <v>84.28</v>
      </c>
      <c r="G4" s="177">
        <f t="shared" ref="G4:G5" si="0">D4*F4</f>
        <v>50652.28</v>
      </c>
    </row>
    <row r="5" spans="2:9" ht="32.25" customHeight="1" x14ac:dyDescent="0.25">
      <c r="B5" s="174">
        <v>2</v>
      </c>
      <c r="C5" s="180" t="s">
        <v>89</v>
      </c>
      <c r="D5" s="175">
        <v>134</v>
      </c>
      <c r="E5" s="176" t="s">
        <v>87</v>
      </c>
      <c r="F5" s="179">
        <v>56.9</v>
      </c>
      <c r="G5" s="177">
        <f t="shared" si="0"/>
        <v>7624.5999999999995</v>
      </c>
    </row>
    <row r="6" spans="2:9" ht="33.75" customHeight="1" x14ac:dyDescent="0.25">
      <c r="B6" s="174">
        <v>3</v>
      </c>
      <c r="C6" s="180" t="s">
        <v>90</v>
      </c>
      <c r="D6" s="175">
        <v>414</v>
      </c>
      <c r="E6" s="176" t="s">
        <v>87</v>
      </c>
      <c r="F6" s="179">
        <v>36</v>
      </c>
      <c r="G6" s="177">
        <f>D6*F6</f>
        <v>14904</v>
      </c>
    </row>
    <row r="7" spans="2:9" x14ac:dyDescent="0.25">
      <c r="B7" s="174">
        <v>4</v>
      </c>
      <c r="C7" s="181" t="s">
        <v>92</v>
      </c>
      <c r="D7" s="175">
        <v>300</v>
      </c>
      <c r="E7" s="176" t="s">
        <v>91</v>
      </c>
      <c r="F7" s="183"/>
      <c r="G7" s="178">
        <f t="shared" ref="G7:G9" si="1">D7*F7</f>
        <v>0</v>
      </c>
    </row>
    <row r="8" spans="2:9" x14ac:dyDescent="0.25">
      <c r="B8" s="174">
        <v>5</v>
      </c>
      <c r="C8" s="181" t="s">
        <v>93</v>
      </c>
      <c r="D8" s="175">
        <v>90</v>
      </c>
      <c r="E8" s="176" t="s">
        <v>87</v>
      </c>
      <c r="F8" s="179">
        <v>18.7</v>
      </c>
      <c r="G8" s="177">
        <f t="shared" si="1"/>
        <v>1683</v>
      </c>
    </row>
    <row r="9" spans="2:9" x14ac:dyDescent="0.25">
      <c r="B9" s="173">
        <v>6</v>
      </c>
      <c r="C9" s="182" t="s">
        <v>95</v>
      </c>
      <c r="D9" s="175">
        <f>18*2</f>
        <v>36</v>
      </c>
      <c r="E9" s="176" t="s">
        <v>94</v>
      </c>
      <c r="F9" s="179">
        <f>174*2</f>
        <v>348</v>
      </c>
      <c r="G9" s="177">
        <f t="shared" si="1"/>
        <v>12528</v>
      </c>
      <c r="H9" s="163"/>
      <c r="I9" s="164" t="s">
        <v>96</v>
      </c>
    </row>
    <row r="10" spans="2:9" x14ac:dyDescent="0.25">
      <c r="B10" s="173">
        <v>7</v>
      </c>
      <c r="C10" s="182" t="s">
        <v>103</v>
      </c>
      <c r="D10" s="187" t="s">
        <v>43</v>
      </c>
      <c r="E10" s="188"/>
      <c r="F10" s="191">
        <f>SUM(G4:G9,)*0.162</f>
        <v>14157.484560000001</v>
      </c>
      <c r="G10" s="177">
        <f>F10</f>
        <v>14157.484560000001</v>
      </c>
    </row>
    <row r="11" spans="2:9" ht="16.5" x14ac:dyDescent="0.3">
      <c r="B11" s="165"/>
      <c r="C11" s="168"/>
      <c r="D11" s="165"/>
      <c r="E11" s="190" t="s">
        <v>101</v>
      </c>
      <c r="F11" s="190"/>
      <c r="G11" s="189">
        <f>SUM(G4:G10,)</f>
        <v>101549.36456</v>
      </c>
    </row>
    <row r="12" spans="2:9" ht="16.5" x14ac:dyDescent="0.3">
      <c r="B12" s="165"/>
      <c r="C12" s="168"/>
      <c r="D12" s="165"/>
      <c r="E12" s="190" t="s">
        <v>104</v>
      </c>
      <c r="F12" s="190"/>
      <c r="G12" s="193">
        <f>G11*1.2</f>
        <v>121859.23747199999</v>
      </c>
    </row>
    <row r="13" spans="2:9" ht="16.5" x14ac:dyDescent="0.3">
      <c r="B13" s="165"/>
      <c r="C13" s="168"/>
      <c r="D13" s="165"/>
      <c r="E13" s="168"/>
      <c r="F13" s="166"/>
      <c r="G13" s="165"/>
    </row>
    <row r="14" spans="2:9" ht="16.5" x14ac:dyDescent="0.3">
      <c r="B14" s="165"/>
      <c r="C14" s="168"/>
      <c r="D14" s="165"/>
      <c r="E14" s="168"/>
      <c r="F14" s="166"/>
      <c r="G14" s="165"/>
    </row>
    <row r="15" spans="2:9" ht="16.5" x14ac:dyDescent="0.3">
      <c r="B15" s="165"/>
      <c r="C15" s="168"/>
      <c r="D15" s="165"/>
      <c r="E15" s="168"/>
      <c r="F15" s="166"/>
      <c r="G15" s="165"/>
    </row>
    <row r="16" spans="2:9" ht="16.5" x14ac:dyDescent="0.3">
      <c r="B16" s="165"/>
      <c r="C16" s="168"/>
      <c r="D16" s="165"/>
      <c r="E16" s="168"/>
      <c r="F16" s="166"/>
      <c r="G16" s="165"/>
    </row>
    <row r="17" spans="2:7" ht="16.5" x14ac:dyDescent="0.3">
      <c r="B17" s="169"/>
      <c r="C17" s="168"/>
      <c r="D17" s="169"/>
      <c r="E17" s="168"/>
      <c r="F17" s="166"/>
      <c r="G17" s="165"/>
    </row>
    <row r="18" spans="2:7" ht="16.5" x14ac:dyDescent="0.3">
      <c r="B18" s="169"/>
      <c r="C18" s="168"/>
      <c r="D18" s="169"/>
      <c r="E18" s="168"/>
      <c r="F18" s="166"/>
      <c r="G18" s="165"/>
    </row>
    <row r="19" spans="2:7" ht="16.5" x14ac:dyDescent="0.3">
      <c r="B19" s="169"/>
      <c r="C19" s="168"/>
      <c r="D19" s="169"/>
      <c r="E19" s="168"/>
      <c r="F19" s="166"/>
      <c r="G19" s="165"/>
    </row>
    <row r="20" spans="2:7" ht="16.5" x14ac:dyDescent="0.3">
      <c r="B20" s="165"/>
      <c r="C20" s="168"/>
      <c r="D20" s="165"/>
      <c r="E20" s="168"/>
      <c r="F20" s="166"/>
      <c r="G20" s="167"/>
    </row>
    <row r="21" spans="2:7" ht="16.5" x14ac:dyDescent="0.3">
      <c r="B21" s="165"/>
      <c r="C21" s="168"/>
      <c r="D21" s="165"/>
      <c r="E21" s="168"/>
      <c r="F21" s="166"/>
      <c r="G21" s="167"/>
    </row>
    <row r="22" spans="2:7" ht="16.5" x14ac:dyDescent="0.3">
      <c r="B22" s="165"/>
      <c r="C22" s="168"/>
      <c r="D22" s="165"/>
      <c r="E22" s="168"/>
      <c r="F22" s="166"/>
      <c r="G22" s="167"/>
    </row>
    <row r="23" spans="2:7" ht="16.5" x14ac:dyDescent="0.3">
      <c r="B23" s="165"/>
      <c r="C23" s="168"/>
      <c r="D23" s="165"/>
      <c r="E23" s="168"/>
      <c r="F23" s="166"/>
      <c r="G23" s="167"/>
    </row>
    <row r="24" spans="2:7" ht="16.5" x14ac:dyDescent="0.3">
      <c r="B24" s="165"/>
      <c r="C24" s="168"/>
      <c r="D24" s="165"/>
      <c r="E24" s="168"/>
      <c r="F24" s="166"/>
      <c r="G24" s="167"/>
    </row>
    <row r="25" spans="2:7" ht="16.5" x14ac:dyDescent="0.3">
      <c r="B25" s="165"/>
      <c r="C25" s="168"/>
      <c r="D25" s="165"/>
      <c r="E25" s="168"/>
      <c r="F25" s="166"/>
      <c r="G25" s="165"/>
    </row>
    <row r="26" spans="2:7" ht="16.5" x14ac:dyDescent="0.3">
      <c r="B26" s="169"/>
      <c r="C26" s="168"/>
      <c r="D26" s="169"/>
      <c r="E26" s="168"/>
      <c r="F26" s="166"/>
      <c r="G26" s="165"/>
    </row>
    <row r="27" spans="2:7" ht="16.5" x14ac:dyDescent="0.3">
      <c r="B27" s="169"/>
      <c r="C27" s="168"/>
      <c r="D27" s="169"/>
      <c r="E27" s="168"/>
      <c r="F27" s="166"/>
      <c r="G27" s="165"/>
    </row>
    <row r="28" spans="2:7" ht="16.5" x14ac:dyDescent="0.3">
      <c r="B28" s="169"/>
      <c r="C28" s="168"/>
      <c r="D28" s="169"/>
      <c r="E28" s="168"/>
      <c r="F28" s="166"/>
      <c r="G28" s="165"/>
    </row>
    <row r="29" spans="2:7" x14ac:dyDescent="0.25">
      <c r="G29" s="171"/>
    </row>
    <row r="30" spans="2:7" x14ac:dyDescent="0.25">
      <c r="G30" s="171"/>
    </row>
    <row r="31" spans="2:7" x14ac:dyDescent="0.25">
      <c r="C31" s="163"/>
      <c r="E31" s="163"/>
    </row>
    <row r="32" spans="2:7" x14ac:dyDescent="0.25">
      <c r="C32" s="163"/>
      <c r="E32" s="163"/>
      <c r="F32"/>
      <c r="G32"/>
    </row>
    <row r="33" spans="3:7" x14ac:dyDescent="0.25">
      <c r="C33" s="163"/>
      <c r="E33" s="163"/>
      <c r="F33"/>
      <c r="G33"/>
    </row>
    <row r="34" spans="3:7" x14ac:dyDescent="0.25">
      <c r="C34" s="163"/>
      <c r="E34" s="163"/>
      <c r="F34"/>
      <c r="G34"/>
    </row>
    <row r="35" spans="3:7" x14ac:dyDescent="0.25">
      <c r="C35" s="163"/>
      <c r="E35" s="163"/>
      <c r="F35"/>
      <c r="G35"/>
    </row>
  </sheetData>
  <mergeCells count="4">
    <mergeCell ref="E12:F12"/>
    <mergeCell ref="B2:G2"/>
    <mergeCell ref="D10:E10"/>
    <mergeCell ref="E11:F1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DFP  </vt:lpstr>
      <vt:lpstr>HH DFP </vt:lpstr>
      <vt:lpstr>MATERIAL</vt:lpstr>
      <vt:lpstr>'DFP  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Celice Santana Souza</dc:creator>
  <cp:lastModifiedBy>Larissa Mesquita</cp:lastModifiedBy>
  <cp:lastPrinted>2019-02-24T03:12:23Z</cp:lastPrinted>
  <dcterms:created xsi:type="dcterms:W3CDTF">2015-06-16T16:59:49Z</dcterms:created>
  <dcterms:modified xsi:type="dcterms:W3CDTF">2019-02-27T19:12:53Z</dcterms:modified>
</cp:coreProperties>
</file>