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rissa Mesquita\Desktop\PARANAPANEMA REFRATARIO\PC 857-L-18 SULFURICO\PC 857 L 18 - REV 01\"/>
    </mc:Choice>
  </mc:AlternateContent>
  <bookViews>
    <workbookView xWindow="0" yWindow="0" windowWidth="20490" windowHeight="9045" tabRatio="887"/>
  </bookViews>
  <sheets>
    <sheet name="DFP" sheetId="1" r:id="rId1"/>
    <sheet name="PREMIO-ALIMENTAÇÃO" sheetId="8" r:id="rId2"/>
    <sheet name="Reator" sheetId="3" r:id="rId3"/>
    <sheet name="DFP-Tanque 1103" sheetId="5" r:id="rId4"/>
    <sheet name="DFP-Tanque 1103 A + 1102" sheetId="7" r:id="rId5"/>
  </sheets>
  <definedNames>
    <definedName name="_xlnm.Print_Area" localSheetId="0">DFP!$A$1:$E$118</definedName>
  </definedNames>
  <calcPr calcId="152511"/>
</workbook>
</file>

<file path=xl/calcChain.xml><?xml version="1.0" encoding="utf-8"?>
<calcChain xmlns="http://schemas.openxmlformats.org/spreadsheetml/2006/main">
  <c r="H11" i="7" l="1"/>
  <c r="H10" i="7"/>
  <c r="H11" i="3"/>
  <c r="H10" i="3"/>
  <c r="H11" i="5"/>
  <c r="C47" i="1"/>
  <c r="C57" i="1"/>
  <c r="C59" i="1"/>
  <c r="C56" i="1"/>
  <c r="C9" i="1" l="1"/>
  <c r="C8" i="1"/>
  <c r="H10" i="5"/>
  <c r="E5" i="8" l="1"/>
  <c r="E6" i="8"/>
  <c r="E7" i="8"/>
  <c r="E4" i="8"/>
  <c r="G24" i="8" l="1"/>
  <c r="G23" i="8"/>
  <c r="G22" i="8"/>
  <c r="G21" i="8"/>
  <c r="G20" i="8"/>
  <c r="G19" i="8"/>
  <c r="G18" i="8"/>
  <c r="C12" i="8"/>
  <c r="E12" i="8" s="1"/>
  <c r="C11" i="8"/>
  <c r="E11" i="8" s="1"/>
  <c r="C10" i="8"/>
  <c r="E10" i="8" s="1"/>
  <c r="C9" i="8"/>
  <c r="E9" i="8" s="1"/>
  <c r="B13" i="8" s="1"/>
  <c r="G26" i="8" l="1"/>
  <c r="B32" i="1" l="1"/>
  <c r="E16" i="1" l="1"/>
  <c r="E17" i="1"/>
  <c r="E10" i="1" l="1"/>
  <c r="E15" i="1" l="1"/>
  <c r="E14" i="1"/>
  <c r="E13" i="1"/>
  <c r="E12" i="1"/>
  <c r="E11" i="1"/>
  <c r="E9" i="1"/>
  <c r="E8" i="1"/>
  <c r="B12" i="7" l="1"/>
  <c r="B12" i="5"/>
  <c r="F10" i="5"/>
  <c r="F12" i="3"/>
  <c r="F11" i="3" l="1"/>
  <c r="F11" i="5"/>
  <c r="F10" i="3"/>
  <c r="B93" i="1"/>
  <c r="C36" i="1"/>
  <c r="D48" i="1" l="1"/>
  <c r="D47" i="1"/>
  <c r="D46" i="1"/>
  <c r="C38" i="1"/>
  <c r="D38" i="1" s="1"/>
  <c r="C58" i="1"/>
  <c r="D57" i="1"/>
  <c r="D59" i="1"/>
  <c r="C37" i="1"/>
  <c r="D37" i="1" s="1"/>
  <c r="D42" i="1"/>
  <c r="D41" i="1"/>
  <c r="D40" i="1"/>
  <c r="D39" i="1"/>
  <c r="D60" i="1" l="1"/>
  <c r="D61" i="1"/>
  <c r="N15" i="1"/>
  <c r="N14" i="1"/>
  <c r="P14" i="1" s="1"/>
  <c r="N13" i="1"/>
  <c r="P13" i="1" s="1"/>
  <c r="N12" i="1"/>
  <c r="N11" i="1"/>
  <c r="N9" i="1"/>
  <c r="N8" i="1"/>
  <c r="P8" i="1" s="1"/>
  <c r="D54" i="7"/>
  <c r="D53" i="7"/>
  <c r="C50" i="7"/>
  <c r="D50" i="7" s="1"/>
  <c r="F12" i="7"/>
  <c r="F11" i="7"/>
  <c r="I11" i="7" s="1"/>
  <c r="F10" i="7"/>
  <c r="B102" i="7"/>
  <c r="D87" i="7"/>
  <c r="D74" i="7"/>
  <c r="D76" i="7" s="1"/>
  <c r="D66" i="7"/>
  <c r="D65" i="7"/>
  <c r="D64" i="7"/>
  <c r="D63" i="7"/>
  <c r="D62" i="7"/>
  <c r="D61" i="7"/>
  <c r="D52" i="7"/>
  <c r="D51" i="7"/>
  <c r="D49" i="7"/>
  <c r="D48" i="7"/>
  <c r="D47" i="7"/>
  <c r="C17" i="7"/>
  <c r="F17" i="7" s="1"/>
  <c r="H16" i="7"/>
  <c r="C16" i="7"/>
  <c r="F16" i="7" s="1"/>
  <c r="C15" i="7"/>
  <c r="H15" i="7" s="1"/>
  <c r="C14" i="7"/>
  <c r="F14" i="7" s="1"/>
  <c r="H12" i="7"/>
  <c r="H14" i="7" l="1"/>
  <c r="D56" i="7"/>
  <c r="F15" i="7"/>
  <c r="H17" i="7"/>
  <c r="I17" i="7" s="1"/>
  <c r="I12" i="7"/>
  <c r="I10" i="7"/>
  <c r="I16" i="7"/>
  <c r="I15" i="7"/>
  <c r="I14" i="7"/>
  <c r="P11" i="1"/>
  <c r="P15" i="1"/>
  <c r="P12" i="1"/>
  <c r="P9" i="1"/>
  <c r="D68" i="7"/>
  <c r="C50" i="5"/>
  <c r="F12" i="5"/>
  <c r="C17" i="5"/>
  <c r="H17" i="5" s="1"/>
  <c r="F17" i="5" l="1"/>
  <c r="I17" i="5" s="1"/>
  <c r="I21" i="7"/>
  <c r="C25" i="7" s="1"/>
  <c r="B102" i="5"/>
  <c r="D87" i="5"/>
  <c r="D74" i="5"/>
  <c r="D76" i="5" s="1"/>
  <c r="D66" i="5"/>
  <c r="D65" i="5"/>
  <c r="D64" i="5"/>
  <c r="D63" i="5"/>
  <c r="D62" i="5"/>
  <c r="D61" i="5"/>
  <c r="D52" i="5"/>
  <c r="D51" i="5"/>
  <c r="D50" i="5"/>
  <c r="D49" i="5"/>
  <c r="D48" i="5"/>
  <c r="D47" i="5"/>
  <c r="C16" i="5"/>
  <c r="F16" i="5" s="1"/>
  <c r="C15" i="5"/>
  <c r="F15" i="5" s="1"/>
  <c r="C14" i="5"/>
  <c r="F14" i="5" s="1"/>
  <c r="H12" i="5"/>
  <c r="I12" i="5" s="1"/>
  <c r="I11" i="5"/>
  <c r="I10" i="5"/>
  <c r="C48" i="3"/>
  <c r="D48" i="3" s="1"/>
  <c r="D64" i="3"/>
  <c r="D63" i="3"/>
  <c r="D62" i="3"/>
  <c r="D61" i="3"/>
  <c r="D60" i="3"/>
  <c r="D59" i="3"/>
  <c r="D50" i="3"/>
  <c r="D49" i="3"/>
  <c r="D47" i="3"/>
  <c r="D46" i="3"/>
  <c r="D45" i="3"/>
  <c r="C16" i="3"/>
  <c r="F16" i="3" s="1"/>
  <c r="C15" i="3"/>
  <c r="C14" i="3"/>
  <c r="D56" i="1"/>
  <c r="D58" i="1"/>
  <c r="D55" i="1"/>
  <c r="D54" i="1"/>
  <c r="D36" i="1"/>
  <c r="D33" i="1"/>
  <c r="D34" i="1"/>
  <c r="D35" i="1"/>
  <c r="D32" i="1"/>
  <c r="H16" i="5" l="1"/>
  <c r="I16" i="5" s="1"/>
  <c r="H14" i="3"/>
  <c r="F14" i="3"/>
  <c r="H15" i="5"/>
  <c r="I15" i="5" s="1"/>
  <c r="D56" i="5"/>
  <c r="H15" i="3"/>
  <c r="F15" i="3"/>
  <c r="H14" i="5"/>
  <c r="C29" i="7"/>
  <c r="C36" i="7"/>
  <c r="C30" i="7"/>
  <c r="C26" i="7"/>
  <c r="C40" i="7" s="1"/>
  <c r="C31" i="7"/>
  <c r="C32" i="7"/>
  <c r="D68" i="5"/>
  <c r="I14" i="5"/>
  <c r="I21" i="5" s="1"/>
  <c r="H12" i="3"/>
  <c r="I12" i="3" s="1"/>
  <c r="I11" i="3"/>
  <c r="I14" i="3"/>
  <c r="H16" i="3"/>
  <c r="I16" i="3" s="1"/>
  <c r="D66" i="3"/>
  <c r="D54" i="3"/>
  <c r="I15" i="3" l="1"/>
  <c r="C42" i="7"/>
  <c r="E88" i="7" s="1"/>
  <c r="D105" i="7" s="1"/>
  <c r="I10" i="3"/>
  <c r="I19" i="3" s="1"/>
  <c r="C30" i="3" s="1"/>
  <c r="C32" i="5"/>
  <c r="C26" i="5"/>
  <c r="C40" i="5" s="1"/>
  <c r="C36" i="5"/>
  <c r="C29" i="5"/>
  <c r="C30" i="5"/>
  <c r="C31" i="5"/>
  <c r="C25" i="5"/>
  <c r="H44" i="7" l="1"/>
  <c r="H58" i="7" s="1"/>
  <c r="C42" i="5"/>
  <c r="C27" i="3"/>
  <c r="C29" i="3"/>
  <c r="C23" i="3"/>
  <c r="C24" i="3"/>
  <c r="C38" i="3" s="1"/>
  <c r="C34" i="3"/>
  <c r="C28" i="3"/>
  <c r="H44" i="5" l="1"/>
  <c r="H58" i="5" s="1"/>
  <c r="E88" i="5"/>
  <c r="D105" i="5" s="1"/>
  <c r="C40" i="3"/>
  <c r="H42" i="3" s="1"/>
  <c r="H56" i="3" s="1"/>
  <c r="D50" i="1" l="1"/>
  <c r="D53" i="1"/>
  <c r="D31" i="1"/>
  <c r="D43" i="1" l="1"/>
  <c r="D62" i="1"/>
  <c r="E18" i="1"/>
  <c r="E19" i="1" s="1"/>
  <c r="E21" i="1" l="1"/>
  <c r="C26" i="1" s="1"/>
  <c r="E28" i="1" l="1"/>
  <c r="E64" i="1" s="1"/>
  <c r="C77" i="1" l="1"/>
  <c r="D77" i="1" s="1"/>
  <c r="D80" i="1" s="1"/>
  <c r="C68" i="1"/>
  <c r="D68" i="1" s="1"/>
  <c r="C69" i="1"/>
  <c r="D69" i="1" s="1"/>
  <c r="C70" i="1"/>
  <c r="D70" i="1" s="1"/>
  <c r="D72" i="1" l="1"/>
  <c r="E84" i="1" s="1"/>
  <c r="E95" i="1" s="1"/>
  <c r="E97" i="1" s="1"/>
</calcChain>
</file>

<file path=xl/sharedStrings.xml><?xml version="1.0" encoding="utf-8"?>
<sst xmlns="http://schemas.openxmlformats.org/spreadsheetml/2006/main" count="430" uniqueCount="169">
  <si>
    <t>1.Custos Diretos</t>
  </si>
  <si>
    <t>1.1 a) Mão-de-Obra (M.O)</t>
  </si>
  <si>
    <t>Categoria Profissional</t>
  </si>
  <si>
    <t>Horas/Dias/Meses Trabalhados</t>
  </si>
  <si>
    <t>Salário
 Hora/Dia/Mês (R$)</t>
  </si>
  <si>
    <t>Quantidade de pessoal</t>
  </si>
  <si>
    <t>Total (R$)</t>
  </si>
  <si>
    <t>Total Salário Bruto</t>
  </si>
  <si>
    <t>Adicional de Periculosidade - 30%</t>
  </si>
  <si>
    <t>Total de salários</t>
  </si>
  <si>
    <t>1.1 b) Encargos Sociais, Trabalhistas e Previdenciários</t>
  </si>
  <si>
    <t>Descrição</t>
  </si>
  <si>
    <t>%</t>
  </si>
  <si>
    <t>Valores (R$)</t>
  </si>
  <si>
    <t>Total de Encargos</t>
  </si>
  <si>
    <t>Total de M.O (1.1)</t>
  </si>
  <si>
    <t>1.2 - Equipamentos Principais</t>
  </si>
  <si>
    <t>Tipo</t>
  </si>
  <si>
    <t>Quantidade      Prevista</t>
  </si>
  <si>
    <t>Custo Unitário (R$)</t>
  </si>
  <si>
    <t>Valor Total (R$)</t>
  </si>
  <si>
    <t>Total Equipamentos</t>
  </si>
  <si>
    <t>1.3 - Materiais e Ferramentaria</t>
  </si>
  <si>
    <t>Materiais de Consumo</t>
  </si>
  <si>
    <t>Ferramentas</t>
  </si>
  <si>
    <t>Total Materiais</t>
  </si>
  <si>
    <t>1.4 Outros Custos Diretos</t>
  </si>
  <si>
    <t>Quantidade Prevista</t>
  </si>
  <si>
    <t>Custo Unitário R$</t>
  </si>
  <si>
    <t>Transporte</t>
  </si>
  <si>
    <t>Total de Outros Custos Diretos</t>
  </si>
  <si>
    <t>Total Custos Diretos (1.1+1.2+1.3+1.4)</t>
  </si>
  <si>
    <t>2.Custos Indiretos</t>
  </si>
  <si>
    <t>Alíquota (%) em relação ao ítem 1</t>
  </si>
  <si>
    <t>Base de Cálculo (R$)</t>
  </si>
  <si>
    <t>Total Custos Indiretos</t>
  </si>
  <si>
    <t>3.Tributos Incidentes sobre o Lucro</t>
  </si>
  <si>
    <t>Alíquota (%)</t>
  </si>
  <si>
    <t>Total Tributos Incidentes sobre o lucro</t>
  </si>
  <si>
    <t>4.Total dos Custos (R$)</t>
  </si>
  <si>
    <t>Custos Diretos + Custos Indiretos + Tributos Sobre o Lucro</t>
  </si>
  <si>
    <t>5.Tributos Incidentes sobre o Faturamento</t>
  </si>
  <si>
    <t>ISS</t>
  </si>
  <si>
    <t>PIS</t>
  </si>
  <si>
    <t>COFINS</t>
  </si>
  <si>
    <t>Total Tributos sobre o Faturamento</t>
  </si>
  <si>
    <t>6.Preço Total para Faturamento (R$)</t>
  </si>
  <si>
    <t xml:space="preserve">          INSTRUÇÕES PARA PREENCHIMENTO DA PLANILHA</t>
  </si>
  <si>
    <t>1.1</t>
  </si>
  <si>
    <t>Preenche-se a categoria profissional</t>
  </si>
  <si>
    <t>Preenche-se a quantidade de horas, dias ou meses que o profissional trabalhará</t>
  </si>
  <si>
    <t>Preenche-se o valor do salário do profissional por hora, dia ou mês, de acordo com o que foi preenchido no quadro anterior.</t>
  </si>
  <si>
    <t>Preenche-se a quantidade de profissionais daquela categoria que serão necessários para a realização do serviço</t>
  </si>
  <si>
    <t>Preenche-se os percentuais referentes aos encargos sociais. Se necessário, pode-se acrescentar outros encargos sociais que</t>
  </si>
  <si>
    <t>venham a incidir nos custos</t>
  </si>
  <si>
    <t xml:space="preserve">1.2 - 1.3 - 1.4 </t>
  </si>
  <si>
    <t>Preenche-se a quantidade prevista dos itens relacionados. Se necessário, pode-se acrescentar outros itens que sejam relevantes</t>
  </si>
  <si>
    <t>Preenche-se os custos unitários referentes aos itens relacionados</t>
  </si>
  <si>
    <t>Preenche-se os percentuais incidentes sobre os custos diretos, referentes à taxa de administração e à margem de lucro</t>
  </si>
  <si>
    <t>Preenche-se os percentuais referentes aos tributos que incidem sobre o lucro</t>
  </si>
  <si>
    <t>Preenche-se os percentuais referentes aos tributos que incidem sobre o faturamento</t>
  </si>
  <si>
    <t xml:space="preserve">OBS: Os cálculos serão feitos automaticamente pelas fórmulas contidas na planilha </t>
  </si>
  <si>
    <t>ATENÇÃO: PREENCHER SOMENTE OS CAMPOS EM AZUL</t>
  </si>
  <si>
    <t xml:space="preserve">DEMONSTRATIVO DE FORMAÇÃO DE PREÇO DOS SERVIÇOS </t>
  </si>
  <si>
    <t xml:space="preserve">Preço Total para Faturamento </t>
  </si>
  <si>
    <t xml:space="preserve">1.1 Salários </t>
  </si>
  <si>
    <t>Quantidade</t>
  </si>
  <si>
    <t>Salário
 Básico (R$)</t>
  </si>
  <si>
    <t>Regime de
 Trabalho</t>
  </si>
  <si>
    <t>Adicional Periculosidade</t>
  </si>
  <si>
    <t>Hora Extra</t>
  </si>
  <si>
    <t>Adicional  Noturno</t>
  </si>
  <si>
    <t>Hora Normal
 (R$)</t>
  </si>
  <si>
    <t>Total
 Parcial (R$)</t>
  </si>
  <si>
    <t>Mão-de-Obra Indireta</t>
  </si>
  <si>
    <t>Reajuste 4%</t>
  </si>
  <si>
    <t>Coordenador</t>
  </si>
  <si>
    <t xml:space="preserve">Encarregado </t>
  </si>
  <si>
    <t>Mão-de-Obra Direta</t>
  </si>
  <si>
    <t>Pedreiro Refratarista</t>
  </si>
  <si>
    <t>Ajudante</t>
  </si>
  <si>
    <t>Obs. Segurança</t>
  </si>
  <si>
    <t>Cortador</t>
  </si>
  <si>
    <r>
      <t>BASE: MARCO</t>
    </r>
    <r>
      <rPr>
        <sz val="10"/>
        <rFont val="Arial"/>
        <family val="2"/>
      </rPr>
      <t>/ 2015</t>
    </r>
  </si>
  <si>
    <t>Total Salários</t>
  </si>
  <si>
    <t xml:space="preserve">1.2 Encargos Sociais </t>
  </si>
  <si>
    <t>Encargos Sociais</t>
  </si>
  <si>
    <t>% Encargos</t>
  </si>
  <si>
    <t>Valor Mensal</t>
  </si>
  <si>
    <t>A) Encargos Básicos</t>
  </si>
  <si>
    <t>INSS Empresa</t>
  </si>
  <si>
    <t>FGTS</t>
  </si>
  <si>
    <t xml:space="preserve">B) Encargos Esporádicos </t>
  </si>
  <si>
    <t>13º Salário</t>
  </si>
  <si>
    <t>Férias</t>
  </si>
  <si>
    <t>Auxílio Doença</t>
  </si>
  <si>
    <t>Aviso Prévio Idenizado</t>
  </si>
  <si>
    <t xml:space="preserve">C) Taxa das Reincidências </t>
  </si>
  <si>
    <t>Reincidência de "A"  x "B"</t>
  </si>
  <si>
    <t xml:space="preserve">D) Multa por Despedida </t>
  </si>
  <si>
    <t>Depósito por despedida</t>
  </si>
  <si>
    <t>50% (FGTS)</t>
  </si>
  <si>
    <t>TOTAL  ENCARGOS</t>
  </si>
  <si>
    <t>Total de M.O. + Encargos</t>
  </si>
  <si>
    <t xml:space="preserve">1.3 Outros Custos Relativos a Mão-de-Obra </t>
  </si>
  <si>
    <t>Base de Cálculo</t>
  </si>
  <si>
    <t>Custo Mensal (R$)</t>
  </si>
  <si>
    <t>Exames Médicos</t>
  </si>
  <si>
    <t>Seguro de Acidentes Pessoais</t>
  </si>
  <si>
    <t>vb</t>
  </si>
  <si>
    <t>Cesta Básica</t>
  </si>
  <si>
    <t>Higienização de EPI´S</t>
  </si>
  <si>
    <t xml:space="preserve">Mat. Consumíveis </t>
  </si>
  <si>
    <t>Total de Outros Custos</t>
  </si>
  <si>
    <t>TOTAL Salários + Encargos + Outros Custos Mão-de-Obra</t>
  </si>
  <si>
    <t>1.4 - Infra-estrutura (Instrumentos, Equipamentos e Ferramentas)</t>
  </si>
  <si>
    <t>Custo Total (R$)</t>
  </si>
  <si>
    <t>Máquina Policort</t>
  </si>
  <si>
    <t>Disco Máquina Policorte</t>
  </si>
  <si>
    <t>Serra Tico-tico</t>
  </si>
  <si>
    <t>Serra Circular</t>
  </si>
  <si>
    <t>Rádios</t>
  </si>
  <si>
    <t>Ferramental</t>
  </si>
  <si>
    <t>Iluminaçao</t>
  </si>
  <si>
    <t>Compressor de Ar</t>
  </si>
  <si>
    <t>Martelete</t>
  </si>
  <si>
    <t>Total Infra-estrutura</t>
  </si>
  <si>
    <t>1.6  Veículos</t>
  </si>
  <si>
    <t>Total Veiculos</t>
  </si>
  <si>
    <t>1.7  Bonus Parada</t>
  </si>
  <si>
    <t>Total Bonus Parada</t>
  </si>
  <si>
    <t>1.8  Andaime</t>
  </si>
  <si>
    <t>Andaime</t>
  </si>
  <si>
    <t>Total Andaime</t>
  </si>
  <si>
    <t>Total Custos Diretos (1.1+1.2+1.3+1.4+1.5+1.6+1.7+1.8)</t>
  </si>
  <si>
    <t>2.BDI (Benefícios, Despesas Indiretas e Impostos)</t>
  </si>
  <si>
    <t>Adm. Central e Gerenciamento</t>
  </si>
  <si>
    <t>Despesas Financeiras</t>
  </si>
  <si>
    <t>Lucro Operacional</t>
  </si>
  <si>
    <t>Provisão p/ IRPJ e CSLL</t>
  </si>
  <si>
    <t xml:space="preserve">COFINS </t>
  </si>
  <si>
    <t>Total do BDI</t>
  </si>
  <si>
    <t>Preço Total para Faturamento (Ítem 1 / (100%-Ítem 2))</t>
  </si>
  <si>
    <t>Tec. Planejamento</t>
  </si>
  <si>
    <t xml:space="preserve">Fardamento </t>
  </si>
  <si>
    <t>EPI's</t>
  </si>
  <si>
    <t>Caminhão</t>
  </si>
  <si>
    <t>Container</t>
  </si>
  <si>
    <t xml:space="preserve">Caminhão </t>
  </si>
  <si>
    <t>Alimentação</t>
  </si>
  <si>
    <t>Empilhadeira</t>
  </si>
  <si>
    <t>vg</t>
  </si>
  <si>
    <t xml:space="preserve">Toldo 6 x 6 </t>
  </si>
  <si>
    <t>Container 6m - almox</t>
  </si>
  <si>
    <t>Container 6m - vest</t>
  </si>
  <si>
    <t>Container 6m - adm</t>
  </si>
  <si>
    <t>Prémio parada</t>
  </si>
  <si>
    <t>PRÊMIO PARADA</t>
  </si>
  <si>
    <t>Total</t>
  </si>
  <si>
    <t>desjejum</t>
  </si>
  <si>
    <t>almoço</t>
  </si>
  <si>
    <t>Qtd</t>
  </si>
  <si>
    <t>Dias</t>
  </si>
  <si>
    <t>lanche</t>
  </si>
  <si>
    <t>Téc. de Segurança</t>
  </si>
  <si>
    <t>Hora Prêmio</t>
  </si>
  <si>
    <t xml:space="preserve">Valor da Hora </t>
  </si>
  <si>
    <t>TOTAL</t>
  </si>
  <si>
    <t>COMPOSIÇÃO DE PREÇOS- UAS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</si>
</sst>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&quot;R$&quot;* #,##0.00_);_(&quot;R$&quot;* \(#,##0.00\);_(&quot;R$&quot;* &quot;-&quot;??_);_(@_)"/>
    <numFmt numFmtId="167" formatCode="&quot;R$&quot;\ #,##0.00"/>
    <numFmt numFmtId="168" formatCode="0.0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u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color indexed="10"/>
      <name val="Arial"/>
      <family val="2"/>
    </font>
    <font>
      <b/>
      <u/>
      <sz val="13"/>
      <color theme="0"/>
      <name val="Calibri"/>
      <family val="2"/>
      <scheme val="minor"/>
    </font>
    <font>
      <b/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b/>
      <u/>
      <sz val="12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lightGray">
        <fgColor indexed="27"/>
      </patternFill>
    </fill>
    <fill>
      <patternFill patternType="lightGray">
        <fgColor indexed="22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Gray">
        <fgColor indexed="22"/>
        <bgColor theme="0" tint="-4.9989318521683403E-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7"/>
      </patternFill>
    </fill>
    <fill>
      <patternFill patternType="solid">
        <fgColor theme="0"/>
        <bgColor indexed="27"/>
      </patternFill>
    </fill>
    <fill>
      <patternFill patternType="lightGray">
        <fgColor indexed="22"/>
        <bgColor theme="0"/>
      </patternFill>
    </fill>
    <fill>
      <patternFill patternType="lightGray">
        <fgColor indexed="22"/>
        <bgColor rgb="FFFFFF00"/>
      </patternFill>
    </fill>
    <fill>
      <patternFill patternType="solid">
        <fgColor theme="7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333">
    <xf numFmtId="0" fontId="0" fillId="0" borderId="0" xfId="0"/>
    <xf numFmtId="0" fontId="1" fillId="0" borderId="0" xfId="1"/>
    <xf numFmtId="0" fontId="2" fillId="0" borderId="0" xfId="1" applyFont="1"/>
    <xf numFmtId="0" fontId="2" fillId="0" borderId="0" xfId="1" applyFont="1" applyBorder="1"/>
    <xf numFmtId="0" fontId="2" fillId="0" borderId="0" xfId="1" applyFont="1" applyAlignment="1">
      <alignment horizontal="right"/>
    </xf>
    <xf numFmtId="0" fontId="4" fillId="0" borderId="0" xfId="1" applyFont="1"/>
    <xf numFmtId="0" fontId="3" fillId="0" borderId="0" xfId="1" applyFont="1" applyFill="1" applyAlignment="1">
      <alignment horizontal="left"/>
    </xf>
    <xf numFmtId="0" fontId="2" fillId="0" borderId="0" xfId="1" applyFont="1" applyBorder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0" fontId="4" fillId="0" borderId="0" xfId="1" applyFont="1" applyAlignment="1">
      <alignment horizontal="right" vertical="center"/>
    </xf>
    <xf numFmtId="0" fontId="2" fillId="0" borderId="3" xfId="1" applyFont="1" applyBorder="1"/>
    <xf numFmtId="0" fontId="3" fillId="2" borderId="5" xfId="1" applyFont="1" applyFill="1" applyBorder="1" applyAlignment="1">
      <alignment vertical="center"/>
    </xf>
    <xf numFmtId="0" fontId="3" fillId="2" borderId="6" xfId="1" applyFont="1" applyFill="1" applyBorder="1" applyAlignment="1">
      <alignment vertical="center"/>
    </xf>
    <xf numFmtId="0" fontId="3" fillId="2" borderId="7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3" fillId="2" borderId="4" xfId="1" applyFont="1" applyFill="1" applyBorder="1" applyAlignment="1">
      <alignment horizontal="center" vertical="center" wrapText="1"/>
    </xf>
    <xf numFmtId="0" fontId="4" fillId="0" borderId="0" xfId="1" applyFont="1" applyBorder="1"/>
    <xf numFmtId="164" fontId="3" fillId="0" borderId="0" xfId="1" applyNumberFormat="1" applyFont="1" applyBorder="1"/>
    <xf numFmtId="0" fontId="2" fillId="0" borderId="11" xfId="1" applyFont="1" applyBorder="1"/>
    <xf numFmtId="0" fontId="2" fillId="0" borderId="6" xfId="1" applyFont="1" applyBorder="1" applyAlignment="1">
      <alignment horizontal="center"/>
    </xf>
    <xf numFmtId="164" fontId="2" fillId="0" borderId="6" xfId="3" applyFont="1" applyFill="1" applyBorder="1" applyAlignment="1" applyProtection="1">
      <alignment horizontal="center" wrapText="1"/>
      <protection locked="0"/>
    </xf>
    <xf numFmtId="0" fontId="3" fillId="0" borderId="5" xfId="1" applyFont="1" applyBorder="1" applyAlignment="1">
      <alignment vertical="center"/>
    </xf>
    <xf numFmtId="0" fontId="3" fillId="0" borderId="12" xfId="3" applyNumberFormat="1" applyFont="1" applyBorder="1" applyAlignment="1">
      <alignment horizontal="center" vertical="center"/>
    </xf>
    <xf numFmtId="0" fontId="6" fillId="0" borderId="0" xfId="1" applyFont="1"/>
    <xf numFmtId="0" fontId="7" fillId="0" borderId="0" xfId="1" applyFont="1"/>
    <xf numFmtId="0" fontId="8" fillId="0" borderId="0" xfId="1" applyFont="1"/>
    <xf numFmtId="0" fontId="6" fillId="0" borderId="0" xfId="1" applyFont="1" applyAlignment="1">
      <alignment horizontal="left"/>
    </xf>
    <xf numFmtId="0" fontId="3" fillId="0" borderId="0" xfId="1" applyFont="1"/>
    <xf numFmtId="0" fontId="9" fillId="0" borderId="0" xfId="1" applyFont="1"/>
    <xf numFmtId="0" fontId="4" fillId="3" borderId="4" xfId="1" applyFont="1" applyFill="1" applyBorder="1" applyAlignment="1">
      <alignment horizontal="center" vertical="center" wrapText="1"/>
    </xf>
    <xf numFmtId="0" fontId="2" fillId="4" borderId="13" xfId="1" applyFont="1" applyFill="1" applyBorder="1" applyAlignment="1" applyProtection="1">
      <alignment vertical="center"/>
      <protection locked="0"/>
    </xf>
    <xf numFmtId="0" fontId="2" fillId="4" borderId="13" xfId="1" applyFont="1" applyFill="1" applyBorder="1" applyAlignment="1" applyProtection="1">
      <alignment horizontal="center"/>
      <protection locked="0"/>
    </xf>
    <xf numFmtId="164" fontId="2" fillId="4" borderId="13" xfId="3" applyFont="1" applyFill="1" applyBorder="1" applyAlignment="1" applyProtection="1">
      <alignment horizontal="center" wrapText="1"/>
      <protection locked="0"/>
    </xf>
    <xf numFmtId="0" fontId="2" fillId="4" borderId="13" xfId="3" applyNumberFormat="1" applyFont="1" applyFill="1" applyBorder="1" applyAlignment="1" applyProtection="1">
      <alignment horizontal="center" vertical="center"/>
      <protection locked="0"/>
    </xf>
    <xf numFmtId="0" fontId="3" fillId="3" borderId="4" xfId="1" applyFont="1" applyFill="1" applyBorder="1" applyAlignment="1">
      <alignment horizontal="center" vertical="center"/>
    </xf>
    <xf numFmtId="10" fontId="2" fillId="4" borderId="10" xfId="1" applyNumberFormat="1" applyFont="1" applyFill="1" applyBorder="1" applyAlignment="1" applyProtection="1">
      <alignment horizontal="left"/>
      <protection locked="0"/>
    </xf>
    <xf numFmtId="0" fontId="2" fillId="4" borderId="10" xfId="1" applyNumberFormat="1" applyFont="1" applyFill="1" applyBorder="1" applyAlignment="1" applyProtection="1">
      <alignment horizontal="center"/>
      <protection locked="0"/>
    </xf>
    <xf numFmtId="164" fontId="2" fillId="4" borderId="10" xfId="3" applyFont="1" applyFill="1" applyBorder="1" applyAlignment="1" applyProtection="1">
      <alignment horizontal="center"/>
      <protection locked="0"/>
    </xf>
    <xf numFmtId="0" fontId="4" fillId="3" borderId="4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justify"/>
    </xf>
    <xf numFmtId="0" fontId="3" fillId="3" borderId="4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vertical="center"/>
    </xf>
    <xf numFmtId="0" fontId="2" fillId="3" borderId="6" xfId="1" applyFont="1" applyFill="1" applyBorder="1" applyAlignment="1">
      <alignment vertical="center"/>
    </xf>
    <xf numFmtId="0" fontId="2" fillId="3" borderId="7" xfId="1" applyFont="1" applyFill="1" applyBorder="1" applyAlignment="1">
      <alignment vertical="center"/>
    </xf>
    <xf numFmtId="0" fontId="3" fillId="5" borderId="0" xfId="1" applyFont="1" applyFill="1" applyAlignment="1">
      <alignment horizontal="left"/>
    </xf>
    <xf numFmtId="0" fontId="3" fillId="5" borderId="4" xfId="1" applyFont="1" applyFill="1" applyBorder="1" applyAlignment="1">
      <alignment horizontal="right" vertical="center"/>
    </xf>
    <xf numFmtId="0" fontId="3" fillId="2" borderId="0" xfId="1" applyFont="1" applyFill="1" applyAlignment="1">
      <alignment horizontal="left" vertical="center"/>
    </xf>
    <xf numFmtId="0" fontId="3" fillId="2" borderId="0" xfId="1" applyFont="1" applyFill="1" applyAlignment="1">
      <alignment horizontal="left"/>
    </xf>
    <xf numFmtId="0" fontId="3" fillId="5" borderId="5" xfId="1" applyFont="1" applyFill="1" applyBorder="1" applyAlignment="1">
      <alignment vertical="center"/>
    </xf>
    <xf numFmtId="0" fontId="2" fillId="5" borderId="7" xfId="1" applyFont="1" applyFill="1" applyBorder="1" applyAlignment="1">
      <alignment vertical="center"/>
    </xf>
    <xf numFmtId="0" fontId="3" fillId="5" borderId="1" xfId="1" applyFont="1" applyFill="1" applyBorder="1" applyAlignment="1">
      <alignment vertical="center"/>
    </xf>
    <xf numFmtId="0" fontId="4" fillId="0" borderId="5" xfId="1" applyFont="1" applyBorder="1" applyAlignment="1" applyProtection="1">
      <alignment vertical="center"/>
      <protection locked="0"/>
    </xf>
    <xf numFmtId="0" fontId="2" fillId="0" borderId="6" xfId="1" applyFont="1" applyBorder="1" applyProtection="1">
      <protection locked="0"/>
    </xf>
    <xf numFmtId="164" fontId="3" fillId="0" borderId="7" xfId="1" applyNumberFormat="1" applyFont="1" applyBorder="1" applyAlignment="1" applyProtection="1">
      <alignment vertical="center"/>
      <protection locked="0"/>
    </xf>
    <xf numFmtId="164" fontId="2" fillId="3" borderId="13" xfId="3" applyFont="1" applyFill="1" applyBorder="1" applyAlignment="1" applyProtection="1">
      <alignment horizontal="center" vertical="center"/>
    </xf>
    <xf numFmtId="164" fontId="3" fillId="0" borderId="13" xfId="3" applyFont="1" applyBorder="1" applyAlignment="1" applyProtection="1">
      <alignment horizontal="center" vertical="center"/>
    </xf>
    <xf numFmtId="164" fontId="3" fillId="0" borderId="4" xfId="1" applyNumberFormat="1" applyFont="1" applyBorder="1" applyAlignment="1" applyProtection="1">
      <alignment vertical="center"/>
    </xf>
    <xf numFmtId="164" fontId="3" fillId="5" borderId="7" xfId="1" applyNumberFormat="1" applyFont="1" applyFill="1" applyBorder="1" applyAlignment="1" applyProtection="1">
      <alignment horizontal="right" vertical="center"/>
    </xf>
    <xf numFmtId="164" fontId="2" fillId="3" borderId="10" xfId="1" applyNumberFormat="1" applyFont="1" applyFill="1" applyBorder="1" applyAlignment="1" applyProtection="1">
      <alignment horizontal="center"/>
    </xf>
    <xf numFmtId="164" fontId="2" fillId="3" borderId="10" xfId="3" applyFont="1" applyFill="1" applyBorder="1" applyAlignment="1" applyProtection="1">
      <alignment horizontal="center"/>
    </xf>
    <xf numFmtId="164" fontId="2" fillId="3" borderId="14" xfId="3" applyFont="1" applyFill="1" applyBorder="1" applyAlignment="1" applyProtection="1">
      <alignment horizontal="center"/>
    </xf>
    <xf numFmtId="164" fontId="2" fillId="3" borderId="1" xfId="3" applyFont="1" applyFill="1" applyBorder="1" applyAlignment="1" applyProtection="1">
      <alignment horizontal="center"/>
    </xf>
    <xf numFmtId="164" fontId="3" fillId="2" borderId="4" xfId="1" applyNumberFormat="1" applyFont="1" applyFill="1" applyBorder="1" applyAlignment="1" applyProtection="1">
      <alignment vertical="center"/>
    </xf>
    <xf numFmtId="10" fontId="3" fillId="2" borderId="4" xfId="1" applyNumberFormat="1" applyFont="1" applyFill="1" applyBorder="1" applyAlignment="1" applyProtection="1">
      <alignment horizontal="center" vertical="center"/>
    </xf>
    <xf numFmtId="164" fontId="5" fillId="3" borderId="4" xfId="3" applyFont="1" applyFill="1" applyBorder="1" applyAlignment="1" applyProtection="1">
      <alignment vertical="center"/>
    </xf>
    <xf numFmtId="0" fontId="1" fillId="0" borderId="11" xfId="1" applyBorder="1"/>
    <xf numFmtId="0" fontId="3" fillId="5" borderId="5" xfId="1" applyFont="1" applyFill="1" applyBorder="1" applyAlignment="1">
      <alignment horizontal="right" vertical="center"/>
    </xf>
    <xf numFmtId="10" fontId="3" fillId="5" borderId="4" xfId="2" applyNumberFormat="1" applyFont="1" applyFill="1" applyBorder="1" applyAlignment="1" applyProtection="1">
      <alignment vertical="center"/>
    </xf>
    <xf numFmtId="0" fontId="3" fillId="3" borderId="7" xfId="1" applyFont="1" applyFill="1" applyBorder="1" applyAlignment="1">
      <alignment horizontal="center" vertical="center" wrapText="1"/>
    </xf>
    <xf numFmtId="164" fontId="3" fillId="5" borderId="4" xfId="2" applyNumberFormat="1" applyFont="1" applyFill="1" applyBorder="1" applyAlignment="1" applyProtection="1">
      <alignment vertical="center"/>
    </xf>
    <xf numFmtId="0" fontId="3" fillId="2" borderId="0" xfId="1" applyFont="1" applyFill="1" applyBorder="1" applyAlignment="1">
      <alignment horizontal="left"/>
    </xf>
    <xf numFmtId="0" fontId="2" fillId="0" borderId="14" xfId="1" applyFont="1" applyFill="1" applyBorder="1" applyProtection="1">
      <protection locked="0"/>
    </xf>
    <xf numFmtId="0" fontId="2" fillId="0" borderId="15" xfId="1" applyFont="1" applyFill="1" applyBorder="1" applyProtection="1">
      <protection locked="0"/>
    </xf>
    <xf numFmtId="0" fontId="3" fillId="7" borderId="4" xfId="1" applyFont="1" applyFill="1" applyBorder="1" applyAlignment="1">
      <alignment horizontal="right" vertical="center"/>
    </xf>
    <xf numFmtId="164" fontId="3" fillId="7" borderId="4" xfId="1" applyNumberFormat="1" applyFont="1" applyFill="1" applyBorder="1" applyAlignment="1" applyProtection="1">
      <alignment horizontal="right" vertical="center"/>
    </xf>
    <xf numFmtId="0" fontId="2" fillId="7" borderId="4" xfId="1" applyFont="1" applyFill="1" applyBorder="1"/>
    <xf numFmtId="0" fontId="3" fillId="8" borderId="4" xfId="1" applyFont="1" applyFill="1" applyBorder="1" applyAlignment="1">
      <alignment horizontal="right" vertical="center"/>
    </xf>
    <xf numFmtId="164" fontId="3" fillId="8" borderId="7" xfId="1" applyNumberFormat="1" applyFont="1" applyFill="1" applyBorder="1" applyAlignment="1" applyProtection="1">
      <alignment horizontal="right" vertical="center"/>
    </xf>
    <xf numFmtId="0" fontId="11" fillId="0" borderId="0" xfId="1" applyFont="1"/>
    <xf numFmtId="0" fontId="3" fillId="7" borderId="5" xfId="1" applyFont="1" applyFill="1" applyBorder="1" applyAlignment="1">
      <alignment vertical="center"/>
    </xf>
    <xf numFmtId="0" fontId="3" fillId="7" borderId="6" xfId="1" applyFont="1" applyFill="1" applyBorder="1" applyAlignment="1">
      <alignment vertical="center"/>
    </xf>
    <xf numFmtId="0" fontId="3" fillId="7" borderId="7" xfId="1" applyFont="1" applyFill="1" applyBorder="1" applyAlignment="1">
      <alignment vertical="center"/>
    </xf>
    <xf numFmtId="164" fontId="3" fillId="7" borderId="4" xfId="3" applyFont="1" applyFill="1" applyBorder="1" applyAlignment="1" applyProtection="1">
      <alignment vertical="center"/>
    </xf>
    <xf numFmtId="0" fontId="14" fillId="0" borderId="0" xfId="0" applyFont="1"/>
    <xf numFmtId="0" fontId="13" fillId="5" borderId="0" xfId="0" applyFont="1" applyFill="1" applyAlignment="1">
      <alignment horizontal="left" vertical="center"/>
    </xf>
    <xf numFmtId="0" fontId="15" fillId="5" borderId="0" xfId="0" applyFont="1" applyFill="1" applyAlignment="1">
      <alignment horizontal="left"/>
    </xf>
    <xf numFmtId="0" fontId="3" fillId="5" borderId="0" xfId="0" applyFont="1" applyFill="1" applyAlignment="1">
      <alignment horizontal="left"/>
    </xf>
    <xf numFmtId="0" fontId="1" fillId="0" borderId="0" xfId="0" applyFont="1" applyFill="1"/>
    <xf numFmtId="0" fontId="16" fillId="0" borderId="0" xfId="0" applyFont="1"/>
    <xf numFmtId="0" fontId="1" fillId="0" borderId="0" xfId="0" applyFont="1"/>
    <xf numFmtId="0" fontId="17" fillId="3" borderId="4" xfId="0" applyFont="1" applyFill="1" applyBorder="1" applyAlignment="1">
      <alignment horizontal="center" vertical="center" wrapText="1"/>
    </xf>
    <xf numFmtId="0" fontId="17" fillId="0" borderId="0" xfId="0" applyFont="1"/>
    <xf numFmtId="11" fontId="18" fillId="0" borderId="9" xfId="0" applyNumberFormat="1" applyFont="1" applyFill="1" applyBorder="1" applyAlignment="1" applyProtection="1">
      <alignment vertical="center"/>
      <protection locked="0"/>
    </xf>
    <xf numFmtId="0" fontId="3" fillId="0" borderId="9" xfId="0" applyFont="1" applyFill="1" applyBorder="1" applyAlignment="1" applyProtection="1">
      <alignment horizontal="center"/>
      <protection locked="0"/>
    </xf>
    <xf numFmtId="164" fontId="1" fillId="0" borderId="9" xfId="4" applyNumberFormat="1" applyFont="1" applyFill="1" applyBorder="1" applyAlignment="1" applyProtection="1">
      <alignment horizontal="center" wrapText="1"/>
      <protection locked="0"/>
    </xf>
    <xf numFmtId="0" fontId="1" fillId="0" borderId="9" xfId="4" applyNumberFormat="1" applyFont="1" applyFill="1" applyBorder="1" applyAlignment="1" applyProtection="1">
      <alignment horizontal="center" vertical="center"/>
      <protection locked="0"/>
    </xf>
    <xf numFmtId="164" fontId="3" fillId="9" borderId="9" xfId="4" applyNumberFormat="1" applyFont="1" applyFill="1" applyBorder="1" applyAlignment="1">
      <alignment horizontal="center" vertical="center"/>
    </xf>
    <xf numFmtId="165" fontId="0" fillId="0" borderId="0" xfId="6" applyNumberFormat="1" applyFont="1"/>
    <xf numFmtId="11" fontId="1" fillId="0" borderId="10" xfId="0" applyNumberFormat="1" applyFont="1" applyFill="1" applyBorder="1" applyAlignment="1" applyProtection="1">
      <alignment vertical="center"/>
      <protection locked="0"/>
    </xf>
    <xf numFmtId="0" fontId="1" fillId="0" borderId="10" xfId="0" applyFont="1" applyFill="1" applyBorder="1" applyAlignment="1" applyProtection="1">
      <alignment horizontal="center"/>
      <protection locked="0"/>
    </xf>
    <xf numFmtId="0" fontId="1" fillId="0" borderId="10" xfId="4" applyNumberFormat="1" applyFont="1" applyFill="1" applyBorder="1" applyAlignment="1" applyProtection="1">
      <alignment horizontal="center" vertical="center"/>
      <protection locked="0"/>
    </xf>
    <xf numFmtId="166" fontId="1" fillId="0" borderId="10" xfId="5" applyNumberFormat="1" applyFont="1" applyFill="1" applyBorder="1" applyAlignment="1" applyProtection="1">
      <alignment horizontal="center" vertical="center"/>
      <protection locked="0"/>
    </xf>
    <xf numFmtId="166" fontId="1" fillId="11" borderId="10" xfId="5" applyNumberFormat="1" applyFont="1" applyFill="1" applyBorder="1" applyAlignment="1">
      <alignment horizontal="center" vertical="center"/>
    </xf>
    <xf numFmtId="2" fontId="1" fillId="0" borderId="10" xfId="5" applyNumberFormat="1" applyFont="1" applyFill="1" applyBorder="1" applyAlignment="1" applyProtection="1">
      <alignment horizontal="center" wrapText="1"/>
      <protection locked="0"/>
    </xf>
    <xf numFmtId="11" fontId="18" fillId="0" borderId="10" xfId="0" applyNumberFormat="1" applyFont="1" applyFill="1" applyBorder="1" applyAlignment="1" applyProtection="1">
      <alignment vertical="center"/>
      <protection locked="0"/>
    </xf>
    <xf numFmtId="166" fontId="1" fillId="9" borderId="10" xfId="5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 applyProtection="1">
      <alignment vertical="center"/>
      <protection locked="0"/>
    </xf>
    <xf numFmtId="164" fontId="1" fillId="0" borderId="10" xfId="4" applyNumberFormat="1" applyFont="1" applyFill="1" applyBorder="1" applyAlignment="1" applyProtection="1">
      <alignment horizontal="center" wrapText="1"/>
      <protection locked="0"/>
    </xf>
    <xf numFmtId="164" fontId="1" fillId="0" borderId="10" xfId="4" applyNumberFormat="1" applyFont="1" applyFill="1" applyBorder="1" applyAlignment="1" applyProtection="1">
      <alignment horizontal="center" vertical="center"/>
      <protection locked="0"/>
    </xf>
    <xf numFmtId="164" fontId="1" fillId="9" borderId="10" xfId="4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 applyProtection="1">
      <alignment horizontal="center"/>
      <protection locked="0"/>
    </xf>
    <xf numFmtId="164" fontId="3" fillId="9" borderId="10" xfId="4" applyNumberFormat="1" applyFont="1" applyFill="1" applyBorder="1" applyAlignment="1">
      <alignment horizontal="center" vertical="center"/>
    </xf>
    <xf numFmtId="11" fontId="1" fillId="0" borderId="18" xfId="0" applyNumberFormat="1" applyFont="1" applyFill="1" applyBorder="1" applyAlignment="1" applyProtection="1">
      <alignment vertical="center"/>
      <protection locked="0"/>
    </xf>
    <xf numFmtId="0" fontId="1" fillId="0" borderId="18" xfId="0" applyFont="1" applyFill="1" applyBorder="1" applyAlignment="1" applyProtection="1">
      <alignment horizontal="center"/>
      <protection locked="0"/>
    </xf>
    <xf numFmtId="9" fontId="1" fillId="0" borderId="10" xfId="6" applyFont="1" applyFill="1" applyBorder="1" applyAlignment="1" applyProtection="1">
      <alignment horizontal="center" vertical="center"/>
      <protection locked="0"/>
    </xf>
    <xf numFmtId="167" fontId="19" fillId="10" borderId="0" xfId="0" applyNumberFormat="1" applyFont="1" applyFill="1"/>
    <xf numFmtId="0" fontId="3" fillId="0" borderId="4" xfId="0" applyFont="1" applyBorder="1" applyAlignment="1">
      <alignment vertical="center"/>
    </xf>
    <xf numFmtId="0" fontId="3" fillId="0" borderId="22" xfId="0" applyFont="1" applyBorder="1" applyAlignment="1">
      <alignment horizontal="center"/>
    </xf>
    <xf numFmtId="164" fontId="1" fillId="0" borderId="0" xfId="4" applyNumberFormat="1" applyFont="1" applyFill="1" applyBorder="1" applyAlignment="1" applyProtection="1">
      <alignment horizontal="center" wrapText="1"/>
      <protection locked="0"/>
    </xf>
    <xf numFmtId="0" fontId="3" fillId="0" borderId="0" xfId="4" applyNumberFormat="1" applyFont="1" applyBorder="1" applyAlignment="1">
      <alignment horizontal="center" vertical="center"/>
    </xf>
    <xf numFmtId="164" fontId="3" fillId="0" borderId="0" xfId="4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right" vertical="center"/>
    </xf>
    <xf numFmtId="166" fontId="3" fillId="2" borderId="4" xfId="5" applyNumberFormat="1" applyFont="1" applyFill="1" applyBorder="1" applyAlignment="1">
      <alignment horizontal="right" vertical="center"/>
    </xf>
    <xf numFmtId="0" fontId="17" fillId="3" borderId="4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3" fillId="12" borderId="9" xfId="0" applyFont="1" applyFill="1" applyBorder="1"/>
    <xf numFmtId="10" fontId="3" fillId="13" borderId="9" xfId="0" applyNumberFormat="1" applyFont="1" applyFill="1" applyBorder="1" applyAlignment="1" applyProtection="1">
      <alignment horizontal="center"/>
      <protection locked="0"/>
    </xf>
    <xf numFmtId="164" fontId="3" fillId="9" borderId="23" xfId="0" applyNumberFormat="1" applyFont="1" applyFill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12" borderId="10" xfId="0" applyFont="1" applyFill="1" applyBorder="1"/>
    <xf numFmtId="10" fontId="1" fillId="0" borderId="10" xfId="0" applyNumberFormat="1" applyFont="1" applyFill="1" applyBorder="1" applyAlignment="1" applyProtection="1">
      <alignment horizontal="center"/>
      <protection locked="0"/>
    </xf>
    <xf numFmtId="166" fontId="1" fillId="9" borderId="24" xfId="5" applyNumberFormat="1" applyFont="1" applyFill="1" applyBorder="1" applyAlignment="1">
      <alignment horizontal="center"/>
    </xf>
    <xf numFmtId="10" fontId="1" fillId="0" borderId="0" xfId="0" applyNumberFormat="1" applyFont="1" applyBorder="1" applyAlignment="1">
      <alignment horizontal="center"/>
    </xf>
    <xf numFmtId="0" fontId="3" fillId="12" borderId="10" xfId="0" applyFont="1" applyFill="1" applyBorder="1"/>
    <xf numFmtId="10" fontId="3" fillId="0" borderId="10" xfId="0" applyNumberFormat="1" applyFont="1" applyFill="1" applyBorder="1" applyAlignment="1" applyProtection="1">
      <alignment horizontal="center"/>
      <protection locked="0"/>
    </xf>
    <xf numFmtId="164" fontId="3" fillId="9" borderId="24" xfId="0" applyNumberFormat="1" applyFont="1" applyFill="1" applyBorder="1" applyAlignment="1">
      <alignment horizontal="center"/>
    </xf>
    <xf numFmtId="10" fontId="1" fillId="0" borderId="24" xfId="6" applyNumberFormat="1" applyFont="1" applyFill="1" applyBorder="1" applyAlignment="1">
      <alignment horizontal="center"/>
    </xf>
    <xf numFmtId="10" fontId="20" fillId="0" borderId="10" xfId="0" applyNumberFormat="1" applyFont="1" applyFill="1" applyBorder="1" applyAlignment="1" applyProtection="1">
      <alignment horizontal="center"/>
      <protection locked="0"/>
    </xf>
    <xf numFmtId="166" fontId="3" fillId="9" borderId="24" xfId="5" applyNumberFormat="1" applyFont="1" applyFill="1" applyBorder="1" applyAlignment="1">
      <alignment horizontal="center"/>
    </xf>
    <xf numFmtId="10" fontId="3" fillId="13" borderId="10" xfId="0" applyNumberFormat="1" applyFont="1" applyFill="1" applyBorder="1" applyAlignment="1" applyProtection="1">
      <alignment horizontal="center"/>
      <protection locked="0"/>
    </xf>
    <xf numFmtId="10" fontId="1" fillId="13" borderId="10" xfId="0" applyNumberFormat="1" applyFont="1" applyFill="1" applyBorder="1" applyAlignment="1" applyProtection="1">
      <alignment horizontal="center"/>
      <protection locked="0"/>
    </xf>
    <xf numFmtId="0" fontId="1" fillId="12" borderId="14" xfId="0" applyFont="1" applyFill="1" applyBorder="1"/>
    <xf numFmtId="10" fontId="1" fillId="13" borderId="14" xfId="0" applyNumberFormat="1" applyFont="1" applyFill="1" applyBorder="1" applyAlignment="1" applyProtection="1">
      <alignment horizontal="center"/>
      <protection locked="0"/>
    </xf>
    <xf numFmtId="164" fontId="1" fillId="9" borderId="25" xfId="0" applyNumberFormat="1" applyFont="1" applyFill="1" applyBorder="1" applyAlignment="1">
      <alignment horizontal="center"/>
    </xf>
    <xf numFmtId="0" fontId="3" fillId="5" borderId="4" xfId="0" applyFont="1" applyFill="1" applyBorder="1" applyAlignment="1">
      <alignment horizontal="left" vertical="center"/>
    </xf>
    <xf numFmtId="10" fontId="3" fillId="5" borderId="4" xfId="0" applyNumberFormat="1" applyFont="1" applyFill="1" applyBorder="1" applyAlignment="1">
      <alignment horizontal="center" vertical="center"/>
    </xf>
    <xf numFmtId="49" fontId="3" fillId="0" borderId="0" xfId="6" applyNumberFormat="1" applyFont="1" applyFill="1" applyBorder="1" applyAlignment="1">
      <alignment horizontal="left"/>
    </xf>
    <xf numFmtId="10" fontId="1" fillId="0" borderId="0" xfId="6" applyNumberFormat="1" applyFont="1" applyFill="1" applyBorder="1" applyAlignment="1">
      <alignment horizontal="center"/>
    </xf>
    <xf numFmtId="9" fontId="1" fillId="0" borderId="0" xfId="6" applyFont="1" applyFill="1" applyBorder="1" applyAlignment="1">
      <alignment horizontal="center"/>
    </xf>
    <xf numFmtId="0" fontId="17" fillId="0" borderId="0" xfId="0" applyFont="1" applyAlignment="1">
      <alignment horizontal="right" vertical="center"/>
    </xf>
    <xf numFmtId="164" fontId="1" fillId="0" borderId="0" xfId="0" applyNumberFormat="1" applyFont="1"/>
    <xf numFmtId="0" fontId="3" fillId="5" borderId="6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 wrapText="1"/>
    </xf>
    <xf numFmtId="0" fontId="17" fillId="9" borderId="17" xfId="0" applyFont="1" applyFill="1" applyBorder="1" applyAlignment="1">
      <alignment horizontal="center" vertical="center" wrapText="1"/>
    </xf>
    <xf numFmtId="0" fontId="17" fillId="9" borderId="0" xfId="0" applyFont="1" applyFill="1" applyBorder="1" applyAlignment="1">
      <alignment horizontal="center" vertical="center" wrapText="1"/>
    </xf>
    <xf numFmtId="0" fontId="1" fillId="12" borderId="3" xfId="0" applyFont="1" applyFill="1" applyBorder="1"/>
    <xf numFmtId="166" fontId="1" fillId="13" borderId="10" xfId="5" applyNumberFormat="1" applyFont="1" applyFill="1" applyBorder="1" applyAlignment="1" applyProtection="1">
      <alignment horizontal="center"/>
      <protection locked="0"/>
    </xf>
    <xf numFmtId="4" fontId="1" fillId="14" borderId="10" xfId="0" applyNumberFormat="1" applyFont="1" applyFill="1" applyBorder="1" applyAlignment="1" applyProtection="1">
      <alignment horizontal="center"/>
      <protection locked="0"/>
    </xf>
    <xf numFmtId="166" fontId="1" fillId="13" borderId="3" xfId="5" applyNumberFormat="1" applyFont="1" applyFill="1" applyBorder="1" applyAlignment="1" applyProtection="1">
      <alignment horizontal="center"/>
      <protection locked="0"/>
    </xf>
    <xf numFmtId="166" fontId="1" fillId="14" borderId="17" xfId="5" applyNumberFormat="1" applyFont="1" applyFill="1" applyBorder="1" applyAlignment="1" applyProtection="1">
      <alignment horizontal="center"/>
      <protection locked="0"/>
    </xf>
    <xf numFmtId="166" fontId="1" fillId="14" borderId="0" xfId="5" applyNumberFormat="1" applyFont="1" applyFill="1" applyBorder="1" applyAlignment="1" applyProtection="1">
      <alignment horizontal="center"/>
      <protection locked="0"/>
    </xf>
    <xf numFmtId="166" fontId="1" fillId="9" borderId="0" xfId="5" applyNumberFormat="1" applyFont="1" applyFill="1" applyBorder="1" applyAlignment="1">
      <alignment horizontal="center"/>
    </xf>
    <xf numFmtId="0" fontId="1" fillId="12" borderId="8" xfId="0" applyFont="1" applyFill="1" applyBorder="1"/>
    <xf numFmtId="166" fontId="1" fillId="13" borderId="13" xfId="5" applyNumberFormat="1" applyFont="1" applyFill="1" applyBorder="1" applyAlignment="1" applyProtection="1">
      <alignment horizontal="center"/>
      <protection locked="0"/>
    </xf>
    <xf numFmtId="4" fontId="1" fillId="13" borderId="13" xfId="0" applyNumberFormat="1" applyFont="1" applyFill="1" applyBorder="1" applyAlignment="1" applyProtection="1">
      <alignment horizontal="center"/>
      <protection locked="0"/>
    </xf>
    <xf numFmtId="0" fontId="1" fillId="13" borderId="3" xfId="0" applyFont="1" applyFill="1" applyBorder="1" applyProtection="1">
      <protection locked="0"/>
    </xf>
    <xf numFmtId="4" fontId="1" fillId="13" borderId="10" xfId="0" applyNumberFormat="1" applyFont="1" applyFill="1" applyBorder="1" applyAlignment="1" applyProtection="1">
      <alignment horizontal="center"/>
      <protection locked="0"/>
    </xf>
    <xf numFmtId="0" fontId="1" fillId="13" borderId="10" xfId="0" applyFont="1" applyFill="1" applyBorder="1" applyAlignment="1" applyProtection="1">
      <alignment horizontal="center"/>
      <protection locked="0"/>
    </xf>
    <xf numFmtId="164" fontId="1" fillId="13" borderId="3" xfId="4" applyNumberFormat="1" applyFont="1" applyFill="1" applyBorder="1" applyAlignment="1" applyProtection="1">
      <alignment horizontal="center"/>
      <protection locked="0"/>
    </xf>
    <xf numFmtId="164" fontId="1" fillId="0" borderId="17" xfId="4" applyNumberFormat="1" applyFont="1" applyFill="1" applyBorder="1" applyAlignment="1" applyProtection="1">
      <alignment horizontal="center"/>
      <protection locked="0"/>
    </xf>
    <xf numFmtId="164" fontId="1" fillId="0" borderId="0" xfId="4" applyNumberFormat="1" applyFont="1" applyFill="1" applyBorder="1" applyAlignment="1" applyProtection="1">
      <alignment horizontal="center"/>
      <protection locked="0"/>
    </xf>
    <xf numFmtId="164" fontId="1" fillId="0" borderId="0" xfId="4" applyNumberFormat="1" applyFont="1" applyFill="1" applyBorder="1" applyAlignment="1">
      <alignment horizontal="center"/>
    </xf>
    <xf numFmtId="0" fontId="3" fillId="5" borderId="15" xfId="0" applyFont="1" applyFill="1" applyBorder="1" applyAlignment="1">
      <alignment vertical="center"/>
    </xf>
    <xf numFmtId="166" fontId="3" fillId="5" borderId="14" xfId="0" applyNumberFormat="1" applyFont="1" applyFill="1" applyBorder="1" applyAlignment="1">
      <alignment vertical="center"/>
    </xf>
    <xf numFmtId="0" fontId="3" fillId="5" borderId="5" xfId="0" applyFont="1" applyFill="1" applyBorder="1" applyAlignment="1">
      <alignment vertical="center"/>
    </xf>
    <xf numFmtId="0" fontId="3" fillId="5" borderId="7" xfId="0" applyFont="1" applyFill="1" applyBorder="1" applyAlignment="1">
      <alignment vertical="center"/>
    </xf>
    <xf numFmtId="0" fontId="3" fillId="5" borderId="6" xfId="0" applyFont="1" applyFill="1" applyBorder="1" applyAlignment="1">
      <alignment vertical="center"/>
    </xf>
    <xf numFmtId="0" fontId="5" fillId="0" borderId="0" xfId="0" applyFont="1"/>
    <xf numFmtId="0" fontId="17" fillId="3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justify"/>
    </xf>
    <xf numFmtId="0" fontId="3" fillId="3" borderId="2" xfId="0" applyFont="1" applyFill="1" applyBorder="1" applyAlignment="1">
      <alignment horizontal="center" vertical="justify"/>
    </xf>
    <xf numFmtId="0" fontId="3" fillId="9" borderId="17" xfId="0" applyFont="1" applyFill="1" applyBorder="1" applyAlignment="1">
      <alignment horizontal="center" vertical="justify"/>
    </xf>
    <xf numFmtId="0" fontId="3" fillId="9" borderId="0" xfId="0" applyFont="1" applyFill="1" applyBorder="1" applyAlignment="1">
      <alignment horizontal="center" vertical="justify"/>
    </xf>
    <xf numFmtId="10" fontId="1" fillId="0" borderId="10" xfId="0" applyNumberFormat="1" applyFont="1" applyFill="1" applyBorder="1" applyAlignment="1" applyProtection="1">
      <alignment horizontal="left"/>
      <protection locked="0"/>
    </xf>
    <xf numFmtId="0" fontId="1" fillId="0" borderId="10" xfId="0" applyNumberFormat="1" applyFont="1" applyFill="1" applyBorder="1" applyAlignment="1" applyProtection="1">
      <alignment horizontal="center"/>
      <protection locked="0"/>
    </xf>
    <xf numFmtId="166" fontId="1" fillId="0" borderId="10" xfId="5" applyNumberFormat="1" applyFont="1" applyFill="1" applyBorder="1" applyAlignment="1" applyProtection="1">
      <alignment horizontal="left" shrinkToFit="1"/>
      <protection locked="0"/>
    </xf>
    <xf numFmtId="166" fontId="1" fillId="0" borderId="3" xfId="5" applyNumberFormat="1" applyFont="1" applyFill="1" applyBorder="1" applyAlignment="1" applyProtection="1">
      <alignment horizontal="left" shrinkToFit="1"/>
      <protection locked="0"/>
    </xf>
    <xf numFmtId="166" fontId="1" fillId="9" borderId="17" xfId="5" applyNumberFormat="1" applyFont="1" applyFill="1" applyBorder="1" applyAlignment="1">
      <alignment horizontal="left" shrinkToFit="1"/>
    </xf>
    <xf numFmtId="166" fontId="1" fillId="9" borderId="0" xfId="5" applyNumberFormat="1" applyFont="1" applyFill="1" applyBorder="1" applyAlignment="1">
      <alignment horizontal="left" shrinkToFit="1"/>
    </xf>
    <xf numFmtId="0" fontId="1" fillId="0" borderId="10" xfId="0" applyFont="1" applyBorder="1"/>
    <xf numFmtId="10" fontId="1" fillId="0" borderId="26" xfId="0" applyNumberFormat="1" applyFont="1" applyFill="1" applyBorder="1" applyAlignment="1" applyProtection="1">
      <alignment horizontal="left"/>
      <protection locked="0"/>
    </xf>
    <xf numFmtId="0" fontId="1" fillId="0" borderId="22" xfId="0" applyNumberFormat="1" applyFont="1" applyFill="1" applyBorder="1" applyAlignment="1" applyProtection="1">
      <alignment horizontal="center"/>
      <protection locked="0"/>
    </xf>
    <xf numFmtId="0" fontId="1" fillId="9" borderId="24" xfId="0" applyFont="1" applyFill="1" applyBorder="1" applyProtection="1">
      <protection locked="0"/>
    </xf>
    <xf numFmtId="0" fontId="1" fillId="9" borderId="22" xfId="0" applyFont="1" applyFill="1" applyBorder="1" applyAlignment="1" applyProtection="1">
      <alignment horizontal="center"/>
      <protection locked="0"/>
    </xf>
    <xf numFmtId="166" fontId="1" fillId="9" borderId="10" xfId="5" applyNumberFormat="1" applyFont="1" applyFill="1" applyBorder="1" applyAlignment="1" applyProtection="1">
      <alignment horizontal="center"/>
      <protection locked="0"/>
    </xf>
    <xf numFmtId="166" fontId="1" fillId="9" borderId="18" xfId="5" applyNumberFormat="1" applyFont="1" applyFill="1" applyBorder="1" applyAlignment="1" applyProtection="1">
      <alignment horizontal="center"/>
      <protection locked="0"/>
    </xf>
    <xf numFmtId="164" fontId="1" fillId="9" borderId="17" xfId="0" applyNumberFormat="1" applyFont="1" applyFill="1" applyBorder="1" applyAlignment="1">
      <alignment horizontal="center"/>
    </xf>
    <xf numFmtId="164" fontId="1" fillId="9" borderId="0" xfId="0" applyNumberFormat="1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166" fontId="3" fillId="5" borderId="4" xfId="5" applyNumberFormat="1" applyFont="1" applyFill="1" applyBorder="1" applyAlignment="1">
      <alignment horizontal="center" vertical="center"/>
    </xf>
    <xf numFmtId="166" fontId="3" fillId="5" borderId="6" xfId="5" applyNumberFormat="1" applyFont="1" applyFill="1" applyBorder="1" applyAlignment="1">
      <alignment horizontal="right" vertical="center"/>
    </xf>
    <xf numFmtId="166" fontId="3" fillId="0" borderId="17" xfId="5" applyNumberFormat="1" applyFont="1" applyFill="1" applyBorder="1" applyAlignment="1">
      <alignment horizontal="right" vertical="center"/>
    </xf>
    <xf numFmtId="166" fontId="3" fillId="0" borderId="0" xfId="5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left"/>
    </xf>
    <xf numFmtId="10" fontId="1" fillId="0" borderId="0" xfId="6" applyNumberFormat="1" applyFont="1"/>
    <xf numFmtId="0" fontId="3" fillId="3" borderId="4" xfId="0" applyFont="1" applyFill="1" applyBorder="1" applyAlignment="1">
      <alignment horizontal="center" vertical="justify"/>
    </xf>
    <xf numFmtId="0" fontId="3" fillId="0" borderId="0" xfId="0" applyFont="1" applyFill="1" applyBorder="1" applyAlignment="1">
      <alignment horizontal="center" vertical="justify"/>
    </xf>
    <xf numFmtId="166" fontId="1" fillId="9" borderId="27" xfId="5" applyNumberFormat="1" applyFont="1" applyFill="1" applyBorder="1" applyAlignment="1" applyProtection="1">
      <alignment horizontal="center"/>
      <protection locked="0"/>
    </xf>
    <xf numFmtId="166" fontId="1" fillId="9" borderId="28" xfId="5" applyNumberFormat="1" applyFont="1" applyFill="1" applyBorder="1" applyAlignment="1" applyProtection="1">
      <alignment horizontal="center"/>
      <protection locked="0"/>
    </xf>
    <xf numFmtId="166" fontId="1" fillId="0" borderId="0" xfId="5" applyNumberFormat="1" applyFont="1" applyFill="1" applyBorder="1" applyAlignment="1">
      <alignment horizontal="center"/>
    </xf>
    <xf numFmtId="166" fontId="1" fillId="9" borderId="29" xfId="5" applyNumberFormat="1" applyFont="1" applyFill="1" applyBorder="1" applyAlignment="1" applyProtection="1">
      <alignment horizontal="center"/>
      <protection locked="0"/>
    </xf>
    <xf numFmtId="166" fontId="1" fillId="9" borderId="30" xfId="5" applyNumberFormat="1" applyFont="1" applyFill="1" applyBorder="1" applyAlignment="1" applyProtection="1">
      <alignment horizontal="center"/>
      <protection locked="0"/>
    </xf>
    <xf numFmtId="0" fontId="0" fillId="9" borderId="0" xfId="0" applyFill="1"/>
    <xf numFmtId="166" fontId="3" fillId="15" borderId="7" xfId="0" applyNumberFormat="1" applyFont="1" applyFill="1" applyBorder="1" applyAlignment="1">
      <alignment vertical="center"/>
    </xf>
    <xf numFmtId="166" fontId="3" fillId="0" borderId="0" xfId="5" applyNumberFormat="1" applyFont="1" applyFill="1" applyBorder="1" applyAlignment="1">
      <alignment vertical="center"/>
    </xf>
    <xf numFmtId="0" fontId="17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justify"/>
    </xf>
    <xf numFmtId="0" fontId="1" fillId="0" borderId="2" xfId="0" applyFont="1" applyFill="1" applyBorder="1"/>
    <xf numFmtId="0" fontId="1" fillId="0" borderId="9" xfId="0" applyNumberFormat="1" applyFont="1" applyFill="1" applyBorder="1" applyAlignment="1" applyProtection="1">
      <alignment horizontal="center"/>
      <protection locked="0"/>
    </xf>
    <xf numFmtId="166" fontId="1" fillId="0" borderId="9" xfId="5" applyNumberFormat="1" applyFont="1" applyFill="1" applyBorder="1" applyAlignment="1" applyProtection="1">
      <alignment horizontal="center"/>
      <protection locked="0"/>
    </xf>
    <xf numFmtId="0" fontId="1" fillId="0" borderId="31" xfId="0" applyFont="1" applyFill="1" applyBorder="1" applyProtection="1">
      <protection locked="0"/>
    </xf>
    <xf numFmtId="0" fontId="1" fillId="0" borderId="14" xfId="0" applyFont="1" applyFill="1" applyBorder="1" applyAlignment="1" applyProtection="1">
      <alignment horizontal="center"/>
      <protection locked="0"/>
    </xf>
    <xf numFmtId="166" fontId="1" fillId="0" borderId="14" xfId="5" applyNumberFormat="1" applyFont="1" applyFill="1" applyBorder="1" applyAlignment="1" applyProtection="1">
      <alignment horizontal="center"/>
      <protection locked="0"/>
    </xf>
    <xf numFmtId="0" fontId="0" fillId="0" borderId="0" xfId="0" applyFill="1"/>
    <xf numFmtId="166" fontId="3" fillId="16" borderId="4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justify"/>
    </xf>
    <xf numFmtId="0" fontId="3" fillId="0" borderId="17" xfId="0" applyFont="1" applyFill="1" applyBorder="1" applyAlignment="1">
      <alignment horizontal="center" vertical="justify"/>
    </xf>
    <xf numFmtId="0" fontId="1" fillId="10" borderId="31" xfId="0" applyFont="1" applyFill="1" applyBorder="1" applyProtection="1">
      <protection locked="0"/>
    </xf>
    <xf numFmtId="166" fontId="1" fillId="0" borderId="3" xfId="5" applyNumberFormat="1" applyFont="1" applyFill="1" applyBorder="1" applyAlignment="1" applyProtection="1">
      <alignment horizontal="center" shrinkToFit="1"/>
      <protection locked="0"/>
    </xf>
    <xf numFmtId="164" fontId="1" fillId="0" borderId="17" xfId="4" applyNumberFormat="1" applyFont="1" applyFill="1" applyBorder="1" applyAlignment="1">
      <alignment horizontal="center" shrinkToFit="1"/>
    </xf>
    <xf numFmtId="164" fontId="1" fillId="0" borderId="0" xfId="4" applyNumberFormat="1" applyFont="1" applyFill="1" applyBorder="1" applyAlignment="1">
      <alignment horizontal="center" shrinkToFit="1"/>
    </xf>
    <xf numFmtId="166" fontId="3" fillId="5" borderId="32" xfId="0" applyNumberFormat="1" applyFont="1" applyFill="1" applyBorder="1" applyAlignment="1">
      <alignment vertical="center"/>
    </xf>
    <xf numFmtId="166" fontId="3" fillId="0" borderId="17" xfId="5" applyNumberFormat="1" applyFont="1" applyFill="1" applyBorder="1" applyAlignment="1">
      <alignment horizontal="center" vertical="center" shrinkToFit="1"/>
    </xf>
    <xf numFmtId="166" fontId="3" fillId="0" borderId="0" xfId="5" applyNumberFormat="1" applyFont="1" applyFill="1" applyBorder="1" applyAlignment="1">
      <alignment horizontal="center" vertical="center" shrinkToFit="1"/>
    </xf>
    <xf numFmtId="166" fontId="3" fillId="3" borderId="4" xfId="5" applyNumberFormat="1" applyFont="1" applyFill="1" applyBorder="1" applyAlignment="1">
      <alignment horizontal="center" vertical="center" shrinkToFit="1"/>
    </xf>
    <xf numFmtId="0" fontId="3" fillId="3" borderId="4" xfId="0" applyFont="1" applyFill="1" applyBorder="1" applyAlignment="1">
      <alignment horizontal="center" vertical="center" wrapText="1"/>
    </xf>
    <xf numFmtId="0" fontId="1" fillId="12" borderId="9" xfId="0" applyFont="1" applyFill="1" applyBorder="1"/>
    <xf numFmtId="10" fontId="1" fillId="13" borderId="9" xfId="0" applyNumberFormat="1" applyFont="1" applyFill="1" applyBorder="1" applyAlignment="1" applyProtection="1">
      <alignment horizontal="center"/>
      <protection locked="0"/>
    </xf>
    <xf numFmtId="166" fontId="1" fillId="0" borderId="0" xfId="0" applyNumberFormat="1" applyFont="1"/>
    <xf numFmtId="166" fontId="1" fillId="0" borderId="0" xfId="5" applyNumberFormat="1" applyFont="1"/>
    <xf numFmtId="10" fontId="1" fillId="0" borderId="0" xfId="0" applyNumberFormat="1" applyFont="1" applyAlignment="1">
      <alignment horizontal="center"/>
    </xf>
    <xf numFmtId="0" fontId="19" fillId="2" borderId="4" xfId="0" applyFont="1" applyFill="1" applyBorder="1" applyAlignment="1">
      <alignment horizontal="center" vertical="center" wrapText="1"/>
    </xf>
    <xf numFmtId="10" fontId="3" fillId="2" borderId="4" xfId="0" applyNumberFormat="1" applyFont="1" applyFill="1" applyBorder="1" applyAlignment="1">
      <alignment horizontal="center" vertical="center"/>
    </xf>
    <xf numFmtId="0" fontId="1" fillId="0" borderId="0" xfId="0" applyFont="1" applyBorder="1"/>
    <xf numFmtId="0" fontId="3" fillId="3" borderId="5" xfId="0" applyFont="1" applyFill="1" applyBorder="1" applyAlignment="1">
      <alignment vertical="center"/>
    </xf>
    <xf numFmtId="0" fontId="1" fillId="3" borderId="6" xfId="0" applyFont="1" applyFill="1" applyBorder="1" applyAlignment="1">
      <alignment vertical="center"/>
    </xf>
    <xf numFmtId="166" fontId="19" fillId="0" borderId="0" xfId="5" applyNumberFormat="1" applyFont="1" applyFill="1" applyBorder="1" applyAlignment="1">
      <alignment horizontal="center" vertical="center"/>
    </xf>
    <xf numFmtId="0" fontId="21" fillId="0" borderId="0" xfId="0" applyFont="1"/>
    <xf numFmtId="0" fontId="14" fillId="0" borderId="0" xfId="0" applyFont="1" applyFill="1" applyBorder="1" applyAlignment="1">
      <alignment horizontal="right"/>
    </xf>
    <xf numFmtId="164" fontId="14" fillId="0" borderId="0" xfId="0" applyNumberFormat="1" applyFont="1"/>
    <xf numFmtId="165" fontId="14" fillId="0" borderId="0" xfId="6" applyNumberFormat="1" applyFont="1" applyAlignment="1">
      <alignment horizontal="right"/>
    </xf>
    <xf numFmtId="0" fontId="5" fillId="0" borderId="0" xfId="0" applyFont="1" applyFill="1" applyBorder="1" applyAlignment="1">
      <alignment horizontal="right"/>
    </xf>
    <xf numFmtId="164" fontId="5" fillId="0" borderId="0" xfId="0" applyNumberFormat="1" applyFont="1"/>
    <xf numFmtId="165" fontId="5" fillId="0" borderId="0" xfId="0" applyNumberFormat="1" applyFont="1"/>
    <xf numFmtId="0" fontId="14" fillId="0" borderId="0" xfId="0" applyFont="1" applyAlignment="1">
      <alignment horizontal="right"/>
    </xf>
    <xf numFmtId="4" fontId="14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9" fontId="5" fillId="0" borderId="0" xfId="0" applyNumberFormat="1" applyFont="1"/>
    <xf numFmtId="166" fontId="1" fillId="10" borderId="10" xfId="5" applyNumberFormat="1" applyFont="1" applyFill="1" applyBorder="1" applyAlignment="1" applyProtection="1">
      <alignment horizontal="center" vertical="center"/>
      <protection locked="0"/>
    </xf>
    <xf numFmtId="4" fontId="1" fillId="0" borderId="10" xfId="0" applyNumberFormat="1" applyFont="1" applyFill="1" applyBorder="1" applyAlignment="1" applyProtection="1">
      <alignment horizontal="center"/>
      <protection locked="0"/>
    </xf>
    <xf numFmtId="0" fontId="1" fillId="4" borderId="10" xfId="1" applyNumberFormat="1" applyFont="1" applyFill="1" applyBorder="1" applyAlignment="1" applyProtection="1">
      <alignment horizontal="center"/>
      <protection locked="0"/>
    </xf>
    <xf numFmtId="10" fontId="1" fillId="4" borderId="9" xfId="1" applyNumberFormat="1" applyFont="1" applyFill="1" applyBorder="1" applyAlignment="1" applyProtection="1">
      <alignment horizontal="center"/>
      <protection locked="0"/>
    </xf>
    <xf numFmtId="10" fontId="1" fillId="4" borderId="10" xfId="1" applyNumberFormat="1" applyFont="1" applyFill="1" applyBorder="1" applyAlignment="1" applyProtection="1">
      <alignment horizontal="center"/>
      <protection locked="0"/>
    </xf>
    <xf numFmtId="10" fontId="1" fillId="4" borderId="16" xfId="1" applyNumberFormat="1" applyFont="1" applyFill="1" applyBorder="1" applyAlignment="1" applyProtection="1">
      <alignment horizontal="center"/>
      <protection locked="0"/>
    </xf>
    <xf numFmtId="10" fontId="1" fillId="4" borderId="14" xfId="1" applyNumberFormat="1" applyFont="1" applyFill="1" applyBorder="1" applyAlignment="1" applyProtection="1">
      <alignment horizontal="center"/>
      <protection locked="0"/>
    </xf>
    <xf numFmtId="10" fontId="1" fillId="4" borderId="1" xfId="1" applyNumberFormat="1" applyFont="1" applyFill="1" applyBorder="1" applyAlignment="1" applyProtection="1">
      <alignment horizontal="center"/>
      <protection locked="0"/>
    </xf>
    <xf numFmtId="0" fontId="1" fillId="9" borderId="33" xfId="0" applyFont="1" applyFill="1" applyBorder="1"/>
    <xf numFmtId="0" fontId="1" fillId="9" borderId="27" xfId="0" applyNumberFormat="1" applyFont="1" applyFill="1" applyBorder="1" applyAlignment="1" applyProtection="1">
      <alignment horizontal="center"/>
      <protection locked="0"/>
    </xf>
    <xf numFmtId="0" fontId="1" fillId="9" borderId="34" xfId="0" applyFont="1" applyFill="1" applyBorder="1"/>
    <xf numFmtId="0" fontId="1" fillId="9" borderId="29" xfId="0" applyNumberFormat="1" applyFont="1" applyFill="1" applyBorder="1" applyAlignment="1" applyProtection="1">
      <alignment horizontal="center"/>
      <protection locked="0"/>
    </xf>
    <xf numFmtId="0" fontId="0" fillId="11" borderId="0" xfId="0" applyFill="1"/>
    <xf numFmtId="164" fontId="2" fillId="4" borderId="13" xfId="3" applyFont="1" applyFill="1" applyBorder="1" applyAlignment="1" applyProtection="1">
      <alignment wrapText="1"/>
      <protection locked="0"/>
    </xf>
    <xf numFmtId="44" fontId="0" fillId="0" borderId="0" xfId="5" applyFont="1"/>
    <xf numFmtId="0" fontId="3" fillId="0" borderId="0" xfId="0" applyFont="1"/>
    <xf numFmtId="0" fontId="1" fillId="0" borderId="4" xfId="0" applyFont="1" applyBorder="1" applyAlignment="1">
      <alignment horizontal="center"/>
    </xf>
    <xf numFmtId="44" fontId="1" fillId="0" borderId="0" xfId="5" applyFont="1" applyAlignment="1">
      <alignment horizontal="center" vertical="center"/>
    </xf>
    <xf numFmtId="0" fontId="14" fillId="0" borderId="4" xfId="0" applyFont="1" applyFill="1" applyBorder="1" applyAlignment="1">
      <alignment horizontal="right"/>
    </xf>
    <xf numFmtId="168" fontId="1" fillId="0" borderId="4" xfId="0" applyNumberFormat="1" applyFont="1" applyBorder="1" applyAlignment="1">
      <alignment horizontal="center"/>
    </xf>
    <xf numFmtId="44" fontId="1" fillId="0" borderId="4" xfId="5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/>
    </xf>
    <xf numFmtId="10" fontId="1" fillId="4" borderId="10" xfId="1" applyNumberFormat="1" applyFont="1" applyFill="1" applyBorder="1" applyAlignment="1" applyProtection="1">
      <alignment horizontal="left"/>
      <protection locked="0"/>
    </xf>
    <xf numFmtId="164" fontId="1" fillId="4" borderId="10" xfId="3" applyFont="1" applyFill="1" applyBorder="1" applyAlignment="1" applyProtection="1">
      <alignment horizontal="center"/>
      <protection locked="0"/>
    </xf>
    <xf numFmtId="164" fontId="1" fillId="3" borderId="10" xfId="1" applyNumberFormat="1" applyFont="1" applyFill="1" applyBorder="1" applyAlignment="1" applyProtection="1">
      <alignment horizontal="center"/>
    </xf>
    <xf numFmtId="0" fontId="1" fillId="0" borderId="3" xfId="1" applyFont="1" applyBorder="1"/>
    <xf numFmtId="164" fontId="1" fillId="3" borderId="9" xfId="3" applyFont="1" applyFill="1" applyBorder="1" applyAlignment="1" applyProtection="1">
      <alignment horizontal="center"/>
    </xf>
    <xf numFmtId="164" fontId="1" fillId="3" borderId="10" xfId="3" applyFont="1" applyFill="1" applyBorder="1" applyAlignment="1" applyProtection="1">
      <alignment horizontal="center"/>
    </xf>
    <xf numFmtId="0" fontId="1" fillId="0" borderId="17" xfId="1" applyFont="1" applyFill="1" applyBorder="1" applyProtection="1">
      <protection locked="0"/>
    </xf>
    <xf numFmtId="164" fontId="1" fillId="3" borderId="16" xfId="3" applyFont="1" applyFill="1" applyBorder="1" applyAlignment="1" applyProtection="1">
      <alignment horizontal="center"/>
    </xf>
    <xf numFmtId="0" fontId="1" fillId="0" borderId="2" xfId="1" applyFont="1" applyBorder="1"/>
    <xf numFmtId="0" fontId="1" fillId="0" borderId="9" xfId="1" applyFont="1" applyBorder="1"/>
    <xf numFmtId="0" fontId="1" fillId="0" borderId="10" xfId="1" applyFont="1" applyBorder="1"/>
    <xf numFmtId="0" fontId="1" fillId="0" borderId="1" xfId="1" applyFont="1" applyBorder="1"/>
    <xf numFmtId="0" fontId="1" fillId="0" borderId="0" xfId="1" applyFont="1"/>
    <xf numFmtId="10" fontId="1" fillId="0" borderId="0" xfId="1" applyNumberFormat="1" applyFont="1" applyAlignment="1">
      <alignment horizontal="center"/>
    </xf>
    <xf numFmtId="44" fontId="3" fillId="2" borderId="4" xfId="5" applyFont="1" applyFill="1" applyBorder="1" applyAlignment="1">
      <alignment horizontal="left"/>
    </xf>
    <xf numFmtId="43" fontId="0" fillId="0" borderId="0" xfId="0" applyNumberFormat="1"/>
    <xf numFmtId="0" fontId="2" fillId="4" borderId="14" xfId="3" applyNumberFormat="1" applyFont="1" applyFill="1" applyBorder="1" applyAlignment="1" applyProtection="1">
      <alignment horizontal="center" vertical="center"/>
      <protection locked="0"/>
    </xf>
    <xf numFmtId="164" fontId="2" fillId="3" borderId="14" xfId="3" applyFont="1" applyFill="1" applyBorder="1" applyAlignment="1" applyProtection="1">
      <alignment horizontal="center" vertical="center"/>
    </xf>
    <xf numFmtId="0" fontId="3" fillId="9" borderId="0" xfId="0" applyFont="1" applyFill="1" applyBorder="1" applyAlignment="1">
      <alignment horizontal="center" vertical="center" wrapText="1"/>
    </xf>
    <xf numFmtId="0" fontId="1" fillId="4" borderId="4" xfId="3" applyNumberFormat="1" applyFont="1" applyFill="1" applyBorder="1" applyAlignment="1" applyProtection="1">
      <alignment horizontal="center" vertical="center"/>
      <protection locked="0"/>
    </xf>
    <xf numFmtId="0" fontId="1" fillId="9" borderId="0" xfId="4" applyNumberFormat="1" applyFont="1" applyFill="1" applyBorder="1" applyAlignment="1" applyProtection="1">
      <alignment horizontal="center" vertical="center"/>
      <protection locked="0"/>
    </xf>
    <xf numFmtId="166" fontId="1" fillId="9" borderId="0" xfId="5" applyNumberFormat="1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vertical="center"/>
      <protection locked="0"/>
    </xf>
    <xf numFmtId="44" fontId="3" fillId="17" borderId="0" xfId="5" applyFont="1" applyFill="1" applyAlignment="1">
      <alignment horizontal="center" vertical="center"/>
    </xf>
    <xf numFmtId="0" fontId="10" fillId="6" borderId="19" xfId="0" applyFont="1" applyFill="1" applyBorder="1" applyAlignment="1">
      <alignment horizontal="center" vertical="center"/>
    </xf>
    <xf numFmtId="0" fontId="10" fillId="6" borderId="20" xfId="0" applyFont="1" applyFill="1" applyBorder="1" applyAlignment="1">
      <alignment horizontal="center" vertical="center"/>
    </xf>
    <xf numFmtId="0" fontId="10" fillId="6" borderId="21" xfId="0" applyFont="1" applyFill="1" applyBorder="1" applyAlignment="1">
      <alignment horizontal="center" vertical="center"/>
    </xf>
    <xf numFmtId="0" fontId="3" fillId="2" borderId="0" xfId="1" applyFont="1" applyFill="1" applyAlignment="1">
      <alignment horizontal="left" vertical="center"/>
    </xf>
    <xf numFmtId="166" fontId="3" fillId="17" borderId="31" xfId="0" applyNumberFormat="1" applyFont="1" applyFill="1" applyBorder="1" applyAlignment="1" applyProtection="1">
      <alignment horizontal="center"/>
      <protection locked="0"/>
    </xf>
    <xf numFmtId="0" fontId="3" fillId="17" borderId="35" xfId="0" applyFont="1" applyFill="1" applyBorder="1" applyAlignment="1" applyProtection="1">
      <alignment horizontal="center"/>
      <protection locked="0"/>
    </xf>
    <xf numFmtId="0" fontId="3" fillId="17" borderId="25" xfId="0" applyFont="1" applyFill="1" applyBorder="1" applyAlignment="1" applyProtection="1">
      <alignment horizontal="center"/>
      <protection locked="0"/>
    </xf>
    <xf numFmtId="0" fontId="5" fillId="0" borderId="32" xfId="0" applyFont="1" applyBorder="1" applyAlignment="1">
      <alignment horizontal="center"/>
    </xf>
    <xf numFmtId="166" fontId="3" fillId="5" borderId="5" xfId="5" applyNumberFormat="1" applyFont="1" applyFill="1" applyBorder="1" applyAlignment="1">
      <alignment horizontal="center" vertical="center"/>
    </xf>
    <xf numFmtId="166" fontId="3" fillId="5" borderId="7" xfId="5" applyNumberFormat="1" applyFont="1" applyFill="1" applyBorder="1" applyAlignment="1">
      <alignment horizontal="center" vertical="center"/>
    </xf>
    <xf numFmtId="166" fontId="3" fillId="5" borderId="4" xfId="5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9" fillId="2" borderId="5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166" fontId="3" fillId="0" borderId="17" xfId="5" applyNumberFormat="1" applyFont="1" applyFill="1" applyBorder="1" applyAlignment="1">
      <alignment horizontal="center" vertical="center" shrinkToFit="1"/>
    </xf>
    <xf numFmtId="166" fontId="3" fillId="0" borderId="0" xfId="5" applyNumberFormat="1" applyFont="1" applyFill="1" applyBorder="1" applyAlignment="1">
      <alignment horizontal="center" vertical="center" shrinkToFit="1"/>
    </xf>
    <xf numFmtId="166" fontId="19" fillId="3" borderId="4" xfId="5" applyNumberFormat="1" applyFont="1" applyFill="1" applyBorder="1" applyAlignment="1">
      <alignment horizontal="center" vertical="center"/>
    </xf>
    <xf numFmtId="0" fontId="3" fillId="15" borderId="5" xfId="0" applyFont="1" applyFill="1" applyBorder="1" applyAlignment="1">
      <alignment horizontal="center" vertical="center"/>
    </xf>
    <xf numFmtId="0" fontId="3" fillId="15" borderId="7" xfId="0" applyFont="1" applyFill="1" applyBorder="1" applyAlignment="1">
      <alignment horizontal="center" vertical="center"/>
    </xf>
    <xf numFmtId="166" fontId="3" fillId="5" borderId="5" xfId="0" applyNumberFormat="1" applyFont="1" applyFill="1" applyBorder="1" applyAlignment="1">
      <alignment horizontal="center" vertical="center"/>
    </xf>
    <xf numFmtId="166" fontId="3" fillId="5" borderId="7" xfId="0" applyNumberFormat="1" applyFont="1" applyFill="1" applyBorder="1" applyAlignment="1">
      <alignment horizontal="center" vertical="center"/>
    </xf>
    <xf numFmtId="166" fontId="3" fillId="3" borderId="5" xfId="5" applyNumberFormat="1" applyFont="1" applyFill="1" applyBorder="1" applyAlignment="1">
      <alignment horizontal="center" vertical="center" shrinkToFit="1"/>
    </xf>
    <xf numFmtId="166" fontId="3" fillId="3" borderId="6" xfId="5" applyNumberFormat="1" applyFont="1" applyFill="1" applyBorder="1" applyAlignment="1">
      <alignment horizontal="center" vertical="center" shrinkToFit="1"/>
    </xf>
    <xf numFmtId="166" fontId="3" fillId="3" borderId="7" xfId="5" applyNumberFormat="1" applyFont="1" applyFill="1" applyBorder="1" applyAlignment="1">
      <alignment horizontal="center" vertical="center" shrinkToFit="1"/>
    </xf>
  </cellXfs>
  <cellStyles count="7">
    <cellStyle name="Moeda" xfId="5" builtinId="4"/>
    <cellStyle name="Normal" xfId="0" builtinId="0"/>
    <cellStyle name="Normal 2" xfId="1"/>
    <cellStyle name="Porcentagem" xfId="6" builtinId="5"/>
    <cellStyle name="Porcentagem 2" xfId="2"/>
    <cellStyle name="Vírgula" xfId="4" builtinId="3"/>
    <cellStyle name="Vírgula 2" xfId="3"/>
  </cellStyles>
  <dxfs count="0"/>
  <tableStyles count="0" defaultTableStyle="TableStyleMedium2" defaultPivotStyle="PivotStyleLight16"/>
  <colors>
    <mruColors>
      <color rgb="FFC0E2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612776</xdr:colOff>
      <xdr:row>2</xdr:row>
      <xdr:rowOff>41275</xdr:rowOff>
    </xdr:from>
    <xdr:to>
      <xdr:col>4</xdr:col>
      <xdr:colOff>1100667</xdr:colOff>
      <xdr:row>5</xdr:row>
      <xdr:rowOff>121735</xdr:rowOff>
    </xdr:to>
    <xdr:pic>
      <xdr:nvPicPr>
        <xdr:cNvPr id="2" name="Imagem 1" descr="MARCA_corporativ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6693" y="454025"/>
          <a:ext cx="2911474" cy="65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8"/>
  <sheetViews>
    <sheetView showGridLines="0" tabSelected="1" view="pageBreakPreview" topLeftCell="A76" zoomScale="90" zoomScaleNormal="100" zoomScaleSheetLayoutView="90" workbookViewId="0">
      <selection activeCell="A99" sqref="A99"/>
    </sheetView>
  </sheetViews>
  <sheetFormatPr defaultRowHeight="15" x14ac:dyDescent="0.25"/>
  <cols>
    <col min="1" max="1" width="50.42578125" customWidth="1"/>
    <col min="2" max="2" width="13.140625" customWidth="1"/>
    <col min="3" max="3" width="24.28515625" customWidth="1"/>
    <col min="4" max="4" width="12" customWidth="1"/>
    <col min="5" max="5" width="17.140625" customWidth="1"/>
    <col min="6" max="6" width="2.85546875" customWidth="1"/>
    <col min="7" max="7" width="10.5703125" hidden="1" customWidth="1"/>
    <col min="8" max="16" width="0" hidden="1" customWidth="1"/>
    <col min="18" max="18" width="13.28515625" bestFit="1" customWidth="1"/>
    <col min="21" max="21" width="12.5703125" customWidth="1"/>
  </cols>
  <sheetData>
    <row r="1" spans="1:21" ht="7.5" customHeight="1" thickBot="1" x14ac:dyDescent="0.3"/>
    <row r="2" spans="1:21" ht="24.75" customHeight="1" thickBot="1" x14ac:dyDescent="0.3">
      <c r="A2" s="306" t="s">
        <v>63</v>
      </c>
      <c r="B2" s="307"/>
      <c r="C2" s="307"/>
      <c r="D2" s="307"/>
      <c r="E2" s="308"/>
    </row>
    <row r="4" spans="1:21" x14ac:dyDescent="0.25">
      <c r="A4" s="309" t="s">
        <v>0</v>
      </c>
      <c r="B4" s="309"/>
      <c r="C4" s="309"/>
      <c r="D4" s="44"/>
      <c r="E4" s="44"/>
    </row>
    <row r="5" spans="1:21" x14ac:dyDescent="0.25">
      <c r="A5" s="2"/>
      <c r="B5" s="2"/>
      <c r="C5" s="2"/>
      <c r="D5" s="2"/>
      <c r="E5" s="2"/>
    </row>
    <row r="6" spans="1:21" x14ac:dyDescent="0.25">
      <c r="A6" s="5" t="s">
        <v>1</v>
      </c>
      <c r="B6" s="2"/>
      <c r="C6" s="2"/>
      <c r="D6" s="2"/>
      <c r="E6" s="2"/>
    </row>
    <row r="7" spans="1:21" ht="38.25" x14ac:dyDescent="0.25">
      <c r="A7" s="29" t="s">
        <v>2</v>
      </c>
      <c r="B7" s="29" t="s">
        <v>3</v>
      </c>
      <c r="C7" s="29" t="s">
        <v>4</v>
      </c>
      <c r="D7" s="29" t="s">
        <v>5</v>
      </c>
      <c r="E7" s="29" t="s">
        <v>6</v>
      </c>
    </row>
    <row r="8" spans="1:21" x14ac:dyDescent="0.25">
      <c r="A8" s="30" t="s">
        <v>76</v>
      </c>
      <c r="B8" s="31">
        <v>60</v>
      </c>
      <c r="C8" s="273">
        <f>23335.29/60</f>
        <v>388.92150000000004</v>
      </c>
      <c r="D8" s="33">
        <v>1</v>
      </c>
      <c r="E8" s="54">
        <f t="shared" ref="E8:E15" si="0">C8*B8*D8</f>
        <v>23335.29</v>
      </c>
      <c r="G8">
        <v>27270.671999999999</v>
      </c>
      <c r="H8">
        <v>26467.583999999999</v>
      </c>
      <c r="I8">
        <v>26428.687999999998</v>
      </c>
      <c r="J8">
        <v>27119.664000000001</v>
      </c>
      <c r="K8">
        <v>26428.687999999998</v>
      </c>
      <c r="L8">
        <v>26545.376</v>
      </c>
      <c r="M8">
        <v>26389.792000000001</v>
      </c>
      <c r="N8" s="272">
        <f t="shared" ref="N8:N15" si="1">SUM(G8:M8)</f>
        <v>186650.46399999998</v>
      </c>
      <c r="P8">
        <f>(N8/D8)/B8</f>
        <v>3110.8410666666664</v>
      </c>
      <c r="R8" s="274"/>
      <c r="U8" s="297"/>
    </row>
    <row r="9" spans="1:21" x14ac:dyDescent="0.25">
      <c r="A9" s="30" t="s">
        <v>143</v>
      </c>
      <c r="B9" s="31">
        <v>60</v>
      </c>
      <c r="C9" s="273">
        <f>14411.41/60</f>
        <v>240.19016666666667</v>
      </c>
      <c r="D9" s="33">
        <v>1</v>
      </c>
      <c r="E9" s="54">
        <f t="shared" si="0"/>
        <v>14411.41</v>
      </c>
      <c r="G9">
        <v>9369.4237371428571</v>
      </c>
      <c r="H9">
        <v>9093.5056457142855</v>
      </c>
      <c r="I9">
        <v>9080.1420914285718</v>
      </c>
      <c r="J9">
        <v>9317.5417028571428</v>
      </c>
      <c r="K9">
        <v>9080.1420914285718</v>
      </c>
      <c r="L9">
        <v>9120.2327542857147</v>
      </c>
      <c r="M9">
        <v>9066.7785371428581</v>
      </c>
      <c r="N9" s="272">
        <f t="shared" si="1"/>
        <v>64127.766560000004</v>
      </c>
      <c r="P9">
        <f t="shared" ref="P9:P15" si="2">(N9/D9)/B9</f>
        <v>1068.7961093333333</v>
      </c>
      <c r="R9" s="274"/>
      <c r="U9" s="297"/>
    </row>
    <row r="10" spans="1:21" x14ac:dyDescent="0.25">
      <c r="A10" s="30" t="s">
        <v>164</v>
      </c>
      <c r="B10" s="31">
        <v>15</v>
      </c>
      <c r="C10" s="273">
        <v>471.25</v>
      </c>
      <c r="D10" s="33">
        <v>1</v>
      </c>
      <c r="E10" s="54">
        <f t="shared" si="0"/>
        <v>7068.75</v>
      </c>
      <c r="N10" s="272"/>
      <c r="R10" s="274"/>
      <c r="U10" s="297"/>
    </row>
    <row r="11" spans="1:21" x14ac:dyDescent="0.25">
      <c r="A11" s="30" t="s">
        <v>77</v>
      </c>
      <c r="B11" s="31">
        <v>2</v>
      </c>
      <c r="C11" s="273">
        <v>2545.3542400000001</v>
      </c>
      <c r="D11" s="33">
        <v>1</v>
      </c>
      <c r="E11" s="54">
        <f t="shared" si="0"/>
        <v>5090.7084800000002</v>
      </c>
      <c r="G11">
        <v>1799.2178285714285</v>
      </c>
      <c r="H11">
        <v>1186.8836571428571</v>
      </c>
      <c r="I11">
        <v>1167.9913142857142</v>
      </c>
      <c r="J11">
        <v>1614.7396571428571</v>
      </c>
      <c r="K11">
        <v>1167.9913142857142</v>
      </c>
      <c r="L11">
        <v>1224.6683428571428</v>
      </c>
      <c r="M11">
        <v>1149.0989714285713</v>
      </c>
      <c r="N11" s="272">
        <f t="shared" si="1"/>
        <v>9310.5910857142844</v>
      </c>
      <c r="P11">
        <f t="shared" si="2"/>
        <v>4655.2955428571422</v>
      </c>
      <c r="R11" s="274"/>
      <c r="U11" s="297"/>
    </row>
    <row r="12" spans="1:21" x14ac:dyDescent="0.25">
      <c r="A12" s="30" t="s">
        <v>79</v>
      </c>
      <c r="B12" s="31">
        <v>44</v>
      </c>
      <c r="C12" s="273">
        <v>68.88323148571429</v>
      </c>
      <c r="D12" s="33">
        <v>10</v>
      </c>
      <c r="E12" s="54">
        <f t="shared" si="0"/>
        <v>30308.621853714289</v>
      </c>
      <c r="G12">
        <v>10777.208956800001</v>
      </c>
      <c r="H12">
        <v>4739.5755264000009</v>
      </c>
      <c r="I12">
        <v>4664.1328448000013</v>
      </c>
      <c r="J12">
        <v>12896.260748800003</v>
      </c>
      <c r="K12">
        <v>3498.0996336000003</v>
      </c>
      <c r="L12">
        <v>3667.8456672000007</v>
      </c>
      <c r="M12">
        <v>4588.6901632000008</v>
      </c>
      <c r="N12" s="272">
        <f t="shared" si="1"/>
        <v>44831.813540800009</v>
      </c>
      <c r="P12">
        <f t="shared" si="2"/>
        <v>101.89048532000002</v>
      </c>
      <c r="R12" s="274"/>
      <c r="U12" s="297"/>
    </row>
    <row r="13" spans="1:21" x14ac:dyDescent="0.25">
      <c r="A13" s="30" t="s">
        <v>80</v>
      </c>
      <c r="B13" s="31">
        <v>4</v>
      </c>
      <c r="C13" s="273">
        <v>392.05177440000006</v>
      </c>
      <c r="D13" s="33">
        <v>12</v>
      </c>
      <c r="E13" s="54">
        <f t="shared" si="0"/>
        <v>18818.485171200002</v>
      </c>
      <c r="G13">
        <v>7506.0673792000016</v>
      </c>
      <c r="H13">
        <v>2475.7504512000005</v>
      </c>
      <c r="I13">
        <v>6090.8560960000004</v>
      </c>
      <c r="J13">
        <v>10104.6781056</v>
      </c>
      <c r="K13">
        <v>2436.3424384000004</v>
      </c>
      <c r="L13">
        <v>2554.5664768000001</v>
      </c>
      <c r="M13">
        <v>4793.8688512000008</v>
      </c>
      <c r="N13" s="272">
        <f t="shared" si="1"/>
        <v>35962.129798399998</v>
      </c>
      <c r="P13">
        <f t="shared" si="2"/>
        <v>749.21103746666665</v>
      </c>
      <c r="R13" s="274"/>
      <c r="U13" s="297"/>
    </row>
    <row r="14" spans="1:21" x14ac:dyDescent="0.25">
      <c r="A14" s="30" t="s">
        <v>81</v>
      </c>
      <c r="B14" s="31">
        <v>44</v>
      </c>
      <c r="C14" s="273">
        <v>63.863071999999995</v>
      </c>
      <c r="D14" s="33">
        <v>3</v>
      </c>
      <c r="E14" s="54">
        <f t="shared" si="0"/>
        <v>8429.9255039999989</v>
      </c>
      <c r="G14">
        <v>3370.8875200000002</v>
      </c>
      <c r="H14">
        <v>2223.6614399999999</v>
      </c>
      <c r="I14">
        <v>2188.2660799999999</v>
      </c>
      <c r="J14">
        <v>3025.26224</v>
      </c>
      <c r="K14">
        <v>1094.1330399999999</v>
      </c>
      <c r="L14">
        <v>1147.2260799999999</v>
      </c>
      <c r="M14">
        <v>2152.8707199999999</v>
      </c>
      <c r="N14" s="272">
        <f t="shared" si="1"/>
        <v>15202.307120000001</v>
      </c>
      <c r="P14">
        <f t="shared" si="2"/>
        <v>115.16899333333335</v>
      </c>
      <c r="R14" s="274"/>
      <c r="U14" s="297"/>
    </row>
    <row r="15" spans="1:21" x14ac:dyDescent="0.25">
      <c r="A15" s="30" t="s">
        <v>82</v>
      </c>
      <c r="B15" s="31">
        <v>39</v>
      </c>
      <c r="C15" s="273">
        <v>146.62647999999999</v>
      </c>
      <c r="D15" s="33">
        <v>1</v>
      </c>
      <c r="E15" s="54">
        <f t="shared" si="0"/>
        <v>5718.4327199999998</v>
      </c>
      <c r="G15">
        <v>3370.8875200000002</v>
      </c>
      <c r="J15">
        <v>3025.26224</v>
      </c>
      <c r="K15">
        <v>1094.1330399999999</v>
      </c>
      <c r="L15">
        <v>1147.2260799999999</v>
      </c>
      <c r="M15">
        <v>2152.8707199999999</v>
      </c>
      <c r="N15" s="272">
        <f t="shared" si="1"/>
        <v>10790.3796</v>
      </c>
      <c r="P15">
        <f t="shared" si="2"/>
        <v>276.6764</v>
      </c>
      <c r="R15" s="274"/>
      <c r="U15" s="297"/>
    </row>
    <row r="16" spans="1:21" x14ac:dyDescent="0.25">
      <c r="A16" s="30"/>
      <c r="B16" s="31"/>
      <c r="C16" s="32"/>
      <c r="D16" s="33"/>
      <c r="E16" s="54">
        <f t="shared" ref="E16:E17" si="3">C16*B16*D16</f>
        <v>0</v>
      </c>
      <c r="R16" s="274"/>
    </row>
    <row r="17" spans="1:5" x14ac:dyDescent="0.25">
      <c r="A17" s="30"/>
      <c r="B17" s="31"/>
      <c r="C17" s="32"/>
      <c r="D17" s="298"/>
      <c r="E17" s="299">
        <f t="shared" si="3"/>
        <v>0</v>
      </c>
    </row>
    <row r="18" spans="1:5" x14ac:dyDescent="0.25">
      <c r="A18" s="21" t="s">
        <v>7</v>
      </c>
      <c r="B18" s="19"/>
      <c r="C18" s="20"/>
      <c r="D18" s="22"/>
      <c r="E18" s="55">
        <f>SUM(E8:E17)</f>
        <v>113181.62372891427</v>
      </c>
    </row>
    <row r="19" spans="1:5" x14ac:dyDescent="0.25">
      <c r="A19" s="51" t="s">
        <v>8</v>
      </c>
      <c r="B19" s="52"/>
      <c r="C19" s="52"/>
      <c r="D19" s="53"/>
      <c r="E19" s="56">
        <f>E18*30%</f>
        <v>33954.487118674282</v>
      </c>
    </row>
    <row r="20" spans="1:5" x14ac:dyDescent="0.25">
      <c r="A20" s="16"/>
      <c r="B20" s="3"/>
      <c r="C20" s="18"/>
      <c r="D20" s="17"/>
      <c r="E20" s="17"/>
    </row>
    <row r="21" spans="1:5" x14ac:dyDescent="0.25">
      <c r="A21" s="2"/>
      <c r="B21" s="2"/>
      <c r="C21" s="73"/>
      <c r="D21" s="73" t="s">
        <v>9</v>
      </c>
      <c r="E21" s="74">
        <f>E18+E19</f>
        <v>147136.11084758857</v>
      </c>
    </row>
    <row r="22" spans="1:5" x14ac:dyDescent="0.25">
      <c r="A22" s="2"/>
      <c r="B22" s="2"/>
      <c r="C22" s="2"/>
      <c r="D22" s="2"/>
      <c r="E22" s="2"/>
    </row>
    <row r="23" spans="1:5" x14ac:dyDescent="0.25">
      <c r="A23" s="5" t="s">
        <v>10</v>
      </c>
      <c r="B23" s="2"/>
      <c r="C23" s="2"/>
      <c r="D23" s="2"/>
    </row>
    <row r="24" spans="1:5" x14ac:dyDescent="0.25">
      <c r="A24" s="38" t="s">
        <v>11</v>
      </c>
      <c r="B24" s="38" t="s">
        <v>12</v>
      </c>
      <c r="C24" s="38" t="s">
        <v>13</v>
      </c>
      <c r="D24" s="7"/>
    </row>
    <row r="25" spans="1:5" x14ac:dyDescent="0.25">
      <c r="A25" s="65"/>
      <c r="B25" s="65"/>
      <c r="C25" s="65"/>
      <c r="D25" s="1"/>
    </row>
    <row r="26" spans="1:5" x14ac:dyDescent="0.25">
      <c r="A26" s="66" t="s">
        <v>14</v>
      </c>
      <c r="B26" s="67">
        <v>0.85</v>
      </c>
      <c r="C26" s="69">
        <f>E21*B26</f>
        <v>125065.69422045028</v>
      </c>
      <c r="D26" s="8"/>
      <c r="E26" s="2"/>
    </row>
    <row r="27" spans="1:5" x14ac:dyDescent="0.25">
      <c r="A27" s="2"/>
      <c r="B27" s="7"/>
      <c r="C27" s="2"/>
      <c r="D27" s="2"/>
      <c r="E27" s="2"/>
    </row>
    <row r="28" spans="1:5" x14ac:dyDescent="0.25">
      <c r="A28" s="9"/>
      <c r="B28" s="2"/>
      <c r="C28" s="75"/>
      <c r="D28" s="76" t="s">
        <v>15</v>
      </c>
      <c r="E28" s="77">
        <f>E21+C26</f>
        <v>272201.80506803887</v>
      </c>
    </row>
    <row r="29" spans="1:5" x14ac:dyDescent="0.25">
      <c r="A29" s="27" t="s">
        <v>16</v>
      </c>
      <c r="B29" s="2"/>
      <c r="C29" s="2"/>
      <c r="D29" s="2"/>
      <c r="E29" s="2"/>
    </row>
    <row r="30" spans="1:5" ht="25.5" x14ac:dyDescent="0.25">
      <c r="A30" s="29" t="s">
        <v>17</v>
      </c>
      <c r="B30" s="40" t="s">
        <v>18</v>
      </c>
      <c r="C30" s="40" t="s">
        <v>19</v>
      </c>
      <c r="D30" s="68" t="s">
        <v>20</v>
      </c>
      <c r="E30" s="2"/>
    </row>
    <row r="31" spans="1:5" x14ac:dyDescent="0.25">
      <c r="A31" s="35" t="s">
        <v>117</v>
      </c>
      <c r="B31" s="36">
        <v>2</v>
      </c>
      <c r="C31" s="37">
        <v>1000</v>
      </c>
      <c r="D31" s="58">
        <f>C31*B31</f>
        <v>2000</v>
      </c>
      <c r="E31" s="2"/>
    </row>
    <row r="32" spans="1:5" x14ac:dyDescent="0.25">
      <c r="A32" s="35" t="s">
        <v>118</v>
      </c>
      <c r="B32" s="36">
        <f>23-7</f>
        <v>16</v>
      </c>
      <c r="C32" s="37">
        <v>600</v>
      </c>
      <c r="D32" s="58">
        <f>C32*B32</f>
        <v>9600</v>
      </c>
      <c r="E32" s="2"/>
    </row>
    <row r="33" spans="1:5" x14ac:dyDescent="0.25">
      <c r="A33" s="35" t="s">
        <v>119</v>
      </c>
      <c r="B33" s="36">
        <v>1</v>
      </c>
      <c r="C33" s="37">
        <v>110</v>
      </c>
      <c r="D33" s="58">
        <f t="shared" ref="D33:D37" si="4">C33*B33</f>
        <v>110</v>
      </c>
      <c r="E33" s="2"/>
    </row>
    <row r="34" spans="1:5" x14ac:dyDescent="0.25">
      <c r="A34" s="35" t="s">
        <v>120</v>
      </c>
      <c r="B34" s="36">
        <v>1</v>
      </c>
      <c r="C34" s="37">
        <v>110</v>
      </c>
      <c r="D34" s="58">
        <f t="shared" si="4"/>
        <v>110</v>
      </c>
      <c r="E34" s="2"/>
    </row>
    <row r="35" spans="1:5" x14ac:dyDescent="0.25">
      <c r="A35" s="35" t="s">
        <v>121</v>
      </c>
      <c r="B35" s="36">
        <v>2</v>
      </c>
      <c r="C35" s="37">
        <v>250</v>
      </c>
      <c r="D35" s="58">
        <f t="shared" si="4"/>
        <v>500</v>
      </c>
      <c r="E35" s="2"/>
    </row>
    <row r="36" spans="1:5" x14ac:dyDescent="0.25">
      <c r="A36" s="35" t="s">
        <v>124</v>
      </c>
      <c r="B36" s="262">
        <v>1</v>
      </c>
      <c r="C36" s="37">
        <f>4*500</f>
        <v>2000</v>
      </c>
      <c r="D36" s="58">
        <f>C36</f>
        <v>2000</v>
      </c>
      <c r="E36" s="2"/>
    </row>
    <row r="37" spans="1:5" x14ac:dyDescent="0.25">
      <c r="A37" s="282" t="s">
        <v>146</v>
      </c>
      <c r="B37" s="262">
        <v>1</v>
      </c>
      <c r="C37" s="283">
        <f>7000*1.2</f>
        <v>8400</v>
      </c>
      <c r="D37" s="284">
        <f t="shared" si="4"/>
        <v>8400</v>
      </c>
      <c r="E37" s="2"/>
    </row>
    <row r="38" spans="1:5" x14ac:dyDescent="0.25">
      <c r="A38" s="282" t="s">
        <v>150</v>
      </c>
      <c r="B38" s="262" t="s">
        <v>151</v>
      </c>
      <c r="C38" s="283">
        <f>(3700+5200)+260</f>
        <v>9160</v>
      </c>
      <c r="D38" s="284">
        <f>C38</f>
        <v>9160</v>
      </c>
      <c r="E38" s="2"/>
    </row>
    <row r="39" spans="1:5" x14ac:dyDescent="0.25">
      <c r="A39" s="282" t="s">
        <v>152</v>
      </c>
      <c r="B39" s="262">
        <v>1</v>
      </c>
      <c r="C39" s="283">
        <v>500</v>
      </c>
      <c r="D39" s="284">
        <f t="shared" ref="D39:D42" si="5">C39*B39</f>
        <v>500</v>
      </c>
      <c r="E39" s="2"/>
    </row>
    <row r="40" spans="1:5" x14ac:dyDescent="0.25">
      <c r="A40" s="282" t="s">
        <v>153</v>
      </c>
      <c r="B40" s="262">
        <v>1</v>
      </c>
      <c r="C40" s="283">
        <v>380</v>
      </c>
      <c r="D40" s="284">
        <f t="shared" si="5"/>
        <v>380</v>
      </c>
      <c r="E40" s="2"/>
    </row>
    <row r="41" spans="1:5" x14ac:dyDescent="0.25">
      <c r="A41" s="282" t="s">
        <v>154</v>
      </c>
      <c r="B41" s="262">
        <v>1</v>
      </c>
      <c r="C41" s="283">
        <v>480</v>
      </c>
      <c r="D41" s="284">
        <f t="shared" si="5"/>
        <v>480</v>
      </c>
      <c r="E41" s="2"/>
    </row>
    <row r="42" spans="1:5" x14ac:dyDescent="0.25">
      <c r="A42" s="282" t="s">
        <v>155</v>
      </c>
      <c r="B42" s="262">
        <v>1</v>
      </c>
      <c r="C42" s="283">
        <v>480</v>
      </c>
      <c r="D42" s="284">
        <f t="shared" si="5"/>
        <v>480</v>
      </c>
    </row>
    <row r="43" spans="1:5" x14ac:dyDescent="0.25">
      <c r="A43" s="4"/>
      <c r="B43" s="2"/>
      <c r="C43" s="45" t="s">
        <v>21</v>
      </c>
      <c r="D43" s="57">
        <f>SUM(D31:D42)</f>
        <v>33720</v>
      </c>
    </row>
    <row r="44" spans="1:5" x14ac:dyDescent="0.25">
      <c r="A44" s="27" t="s">
        <v>22</v>
      </c>
      <c r="B44" s="2"/>
      <c r="C44" s="2"/>
      <c r="D44" s="2"/>
    </row>
    <row r="45" spans="1:5" ht="25.5" x14ac:dyDescent="0.25">
      <c r="A45" s="38" t="s">
        <v>17</v>
      </c>
      <c r="B45" s="39" t="s">
        <v>18</v>
      </c>
      <c r="C45" s="34" t="s">
        <v>19</v>
      </c>
      <c r="D45" s="68" t="s">
        <v>20</v>
      </c>
    </row>
    <row r="46" spans="1:5" x14ac:dyDescent="0.25">
      <c r="A46" s="35" t="s">
        <v>23</v>
      </c>
      <c r="B46" s="36" t="s">
        <v>109</v>
      </c>
      <c r="C46" s="37">
        <v>3000</v>
      </c>
      <c r="D46" s="58">
        <f>C46</f>
        <v>3000</v>
      </c>
      <c r="E46" s="2"/>
    </row>
    <row r="47" spans="1:5" x14ac:dyDescent="0.25">
      <c r="A47" s="35" t="s">
        <v>24</v>
      </c>
      <c r="B47" s="36" t="s">
        <v>109</v>
      </c>
      <c r="C47" s="283">
        <f>200*24</f>
        <v>4800</v>
      </c>
      <c r="D47" s="58">
        <f>C47</f>
        <v>4800</v>
      </c>
      <c r="E47" s="2"/>
    </row>
    <row r="48" spans="1:5" x14ac:dyDescent="0.25">
      <c r="A48" s="35" t="s">
        <v>123</v>
      </c>
      <c r="B48" s="36" t="s">
        <v>109</v>
      </c>
      <c r="C48" s="37">
        <v>4000</v>
      </c>
      <c r="D48" s="58">
        <f>C48</f>
        <v>4000</v>
      </c>
      <c r="E48" s="2"/>
    </row>
    <row r="49" spans="1:7" x14ac:dyDescent="0.25">
      <c r="A49" s="35"/>
      <c r="B49" s="36"/>
      <c r="C49" s="37"/>
      <c r="D49" s="58">
        <v>0</v>
      </c>
      <c r="E49" s="2"/>
    </row>
    <row r="50" spans="1:7" x14ac:dyDescent="0.25">
      <c r="A50" s="4"/>
      <c r="B50" s="2"/>
      <c r="C50" s="45" t="s">
        <v>25</v>
      </c>
      <c r="D50" s="57">
        <f>SUM(D46:D49)</f>
        <v>11800</v>
      </c>
    </row>
    <row r="51" spans="1:7" x14ac:dyDescent="0.25">
      <c r="A51" s="5" t="s">
        <v>26</v>
      </c>
      <c r="B51" s="2"/>
      <c r="C51" s="2"/>
      <c r="D51" s="2"/>
    </row>
    <row r="52" spans="1:7" ht="25.5" x14ac:dyDescent="0.25">
      <c r="A52" s="29" t="s">
        <v>17</v>
      </c>
      <c r="B52" s="29" t="s">
        <v>27</v>
      </c>
      <c r="C52" s="29" t="s">
        <v>28</v>
      </c>
      <c r="D52" s="68" t="s">
        <v>20</v>
      </c>
    </row>
    <row r="53" spans="1:7" x14ac:dyDescent="0.25">
      <c r="A53" s="35" t="s">
        <v>29</v>
      </c>
      <c r="B53" s="36">
        <v>30</v>
      </c>
      <c r="C53" s="37">
        <v>500</v>
      </c>
      <c r="D53" s="58">
        <f>C53*B53</f>
        <v>15000</v>
      </c>
      <c r="E53" s="2"/>
    </row>
    <row r="54" spans="1:7" x14ac:dyDescent="0.25">
      <c r="A54" s="35" t="s">
        <v>107</v>
      </c>
      <c r="B54" s="36">
        <v>30</v>
      </c>
      <c r="C54" s="37">
        <v>500</v>
      </c>
      <c r="D54" s="58">
        <f>C54*B54</f>
        <v>15000</v>
      </c>
      <c r="E54" s="2"/>
    </row>
    <row r="55" spans="1:7" x14ac:dyDescent="0.25">
      <c r="A55" s="35" t="s">
        <v>108</v>
      </c>
      <c r="B55" s="36">
        <v>30</v>
      </c>
      <c r="C55" s="37">
        <v>48.12</v>
      </c>
      <c r="D55" s="58">
        <f>C55*B55</f>
        <v>1443.6</v>
      </c>
      <c r="E55" s="2"/>
    </row>
    <row r="56" spans="1:7" x14ac:dyDescent="0.25">
      <c r="A56" s="35" t="s">
        <v>144</v>
      </c>
      <c r="B56" s="36" t="s">
        <v>109</v>
      </c>
      <c r="C56" s="37">
        <f>30*2*100</f>
        <v>6000</v>
      </c>
      <c r="D56" s="58">
        <f>C56</f>
        <v>6000</v>
      </c>
      <c r="E56" s="2"/>
    </row>
    <row r="57" spans="1:7" x14ac:dyDescent="0.25">
      <c r="A57" s="282" t="s">
        <v>145</v>
      </c>
      <c r="B57" s="262" t="s">
        <v>109</v>
      </c>
      <c r="C57" s="283">
        <f>(0.5*30*470)+(0.5*30*235)</f>
        <v>10575</v>
      </c>
      <c r="D57" s="284">
        <f>C57</f>
        <v>10575</v>
      </c>
      <c r="E57" s="2"/>
    </row>
    <row r="58" spans="1:7" x14ac:dyDescent="0.25">
      <c r="A58" s="282" t="s">
        <v>110</v>
      </c>
      <c r="B58" s="262">
        <v>30</v>
      </c>
      <c r="C58" s="283">
        <f>452.67*1.04</f>
        <v>470.77680000000004</v>
      </c>
      <c r="D58" s="284">
        <f>C58*B58</f>
        <v>14123.304000000002</v>
      </c>
      <c r="E58" s="2"/>
    </row>
    <row r="59" spans="1:7" x14ac:dyDescent="0.25">
      <c r="A59" s="282" t="s">
        <v>111</v>
      </c>
      <c r="B59" s="262" t="s">
        <v>109</v>
      </c>
      <c r="C59" s="283">
        <f>30*2*20*4</f>
        <v>4800</v>
      </c>
      <c r="D59" s="284">
        <f t="shared" ref="D59:D61" si="6">C59</f>
        <v>4800</v>
      </c>
      <c r="E59" s="2"/>
    </row>
    <row r="60" spans="1:7" x14ac:dyDescent="0.25">
      <c r="A60" s="282" t="s">
        <v>149</v>
      </c>
      <c r="B60" s="262" t="s">
        <v>109</v>
      </c>
      <c r="C60" s="283">
        <v>12223.16</v>
      </c>
      <c r="D60" s="284">
        <f>C60</f>
        <v>12223.16</v>
      </c>
      <c r="E60" s="2"/>
    </row>
    <row r="61" spans="1:7" x14ac:dyDescent="0.25">
      <c r="A61" s="282" t="s">
        <v>156</v>
      </c>
      <c r="B61" s="262" t="s">
        <v>109</v>
      </c>
      <c r="C61" s="283">
        <v>50133.78</v>
      </c>
      <c r="D61" s="284">
        <f t="shared" si="6"/>
        <v>50133.78</v>
      </c>
      <c r="E61" s="2"/>
    </row>
    <row r="62" spans="1:7" x14ac:dyDescent="0.25">
      <c r="A62" s="1"/>
      <c r="B62" s="48" t="s">
        <v>30</v>
      </c>
      <c r="C62" s="49"/>
      <c r="D62" s="57">
        <f>SUM(D53:D61)</f>
        <v>129298.84400000001</v>
      </c>
      <c r="E62" s="1"/>
      <c r="F62" s="1"/>
      <c r="G62" s="1"/>
    </row>
    <row r="63" spans="1:7" x14ac:dyDescent="0.25">
      <c r="A63" s="1"/>
      <c r="B63" s="1"/>
      <c r="C63" s="1"/>
      <c r="D63" s="1"/>
      <c r="E63" s="1"/>
      <c r="F63" s="1"/>
      <c r="G63" s="1"/>
    </row>
    <row r="64" spans="1:7" x14ac:dyDescent="0.25">
      <c r="A64" s="1"/>
      <c r="B64" s="79" t="s">
        <v>31</v>
      </c>
      <c r="C64" s="80"/>
      <c r="D64" s="81"/>
      <c r="E64" s="82">
        <f>E28+D43+D50+D62</f>
        <v>447020.64906803891</v>
      </c>
      <c r="F64" s="1"/>
      <c r="G64" s="1"/>
    </row>
    <row r="65" spans="1:7" x14ac:dyDescent="0.25">
      <c r="A65" s="46" t="s">
        <v>32</v>
      </c>
      <c r="B65" s="47"/>
      <c r="C65" s="47"/>
      <c r="D65" s="47"/>
      <c r="E65" s="47"/>
      <c r="F65" s="6"/>
      <c r="G65" s="6"/>
    </row>
    <row r="66" spans="1:7" x14ac:dyDescent="0.25">
      <c r="A66" s="2"/>
      <c r="B66" s="2"/>
      <c r="C66" s="2"/>
      <c r="D66" s="2"/>
      <c r="E66" s="2"/>
      <c r="F66" s="2"/>
      <c r="G66" s="2"/>
    </row>
    <row r="67" spans="1:7" ht="38.25" x14ac:dyDescent="0.25">
      <c r="A67" s="40" t="s">
        <v>17</v>
      </c>
      <c r="B67" s="40" t="s">
        <v>33</v>
      </c>
      <c r="C67" s="40" t="s">
        <v>34</v>
      </c>
      <c r="D67" s="68" t="s">
        <v>20</v>
      </c>
      <c r="E67" s="2"/>
      <c r="F67" s="2"/>
      <c r="G67" s="2"/>
    </row>
    <row r="68" spans="1:7" x14ac:dyDescent="0.25">
      <c r="A68" s="285" t="s">
        <v>136</v>
      </c>
      <c r="B68" s="263">
        <v>0.08</v>
      </c>
      <c r="C68" s="286">
        <f>B68*E64</f>
        <v>35761.651925443111</v>
      </c>
      <c r="D68" s="286">
        <f>C68</f>
        <v>35761.651925443111</v>
      </c>
      <c r="E68" s="2"/>
      <c r="F68" s="2"/>
      <c r="G68" s="2"/>
    </row>
    <row r="69" spans="1:7" x14ac:dyDescent="0.25">
      <c r="A69" s="285" t="s">
        <v>137</v>
      </c>
      <c r="B69" s="264">
        <v>0.01</v>
      </c>
      <c r="C69" s="287">
        <f>B69*E64</f>
        <v>4470.2064906803889</v>
      </c>
      <c r="D69" s="287">
        <f>C69</f>
        <v>4470.2064906803889</v>
      </c>
      <c r="E69" s="2"/>
      <c r="F69" s="2"/>
      <c r="G69" s="2"/>
    </row>
    <row r="70" spans="1:7" x14ac:dyDescent="0.25">
      <c r="A70" s="288" t="s">
        <v>138</v>
      </c>
      <c r="B70" s="265">
        <v>0.08</v>
      </c>
      <c r="C70" s="289">
        <f>B70*E64</f>
        <v>35761.651925443111</v>
      </c>
      <c r="D70" s="287">
        <f>C70</f>
        <v>35761.651925443111</v>
      </c>
      <c r="E70" s="2"/>
      <c r="F70" s="2"/>
      <c r="G70" s="2"/>
    </row>
    <row r="71" spans="1:7" x14ac:dyDescent="0.25">
      <c r="A71" s="71"/>
      <c r="B71" s="266"/>
      <c r="C71" s="60">
        <v>0</v>
      </c>
      <c r="D71" s="60">
        <v>0</v>
      </c>
      <c r="E71" s="2"/>
      <c r="F71" s="2"/>
      <c r="G71" s="2"/>
    </row>
    <row r="72" spans="1:7" x14ac:dyDescent="0.25">
      <c r="A72" s="14"/>
      <c r="B72" s="14"/>
      <c r="C72" s="50" t="s">
        <v>35</v>
      </c>
      <c r="D72" s="57">
        <f>SUM(D68:D71)</f>
        <v>75993.510341566609</v>
      </c>
      <c r="E72" s="2"/>
      <c r="F72" s="2"/>
      <c r="G72" s="2"/>
    </row>
    <row r="73" spans="1:7" x14ac:dyDescent="0.25">
      <c r="A73" s="2"/>
      <c r="B73" s="2"/>
      <c r="C73" s="2"/>
      <c r="D73" s="2"/>
      <c r="E73" s="2"/>
      <c r="F73" s="2"/>
      <c r="G73" s="2"/>
    </row>
    <row r="74" spans="1:7" x14ac:dyDescent="0.25">
      <c r="A74" s="46" t="s">
        <v>36</v>
      </c>
      <c r="B74" s="47"/>
      <c r="C74" s="47"/>
      <c r="D74" s="47"/>
      <c r="E74" s="47"/>
      <c r="F74" s="6"/>
      <c r="G74" s="6"/>
    </row>
    <row r="75" spans="1:7" x14ac:dyDescent="0.25">
      <c r="A75" s="2"/>
      <c r="B75" s="2"/>
      <c r="C75" s="2"/>
      <c r="D75" s="2"/>
      <c r="E75" s="2"/>
      <c r="F75" s="2"/>
      <c r="G75" s="2"/>
    </row>
    <row r="76" spans="1:7" ht="25.5" x14ac:dyDescent="0.25">
      <c r="A76" s="40" t="s">
        <v>17</v>
      </c>
      <c r="B76" s="40" t="s">
        <v>37</v>
      </c>
      <c r="C76" s="40" t="s">
        <v>34</v>
      </c>
      <c r="D76" s="68" t="s">
        <v>20</v>
      </c>
      <c r="E76" s="2"/>
      <c r="F76" s="2"/>
      <c r="G76" s="2"/>
    </row>
    <row r="77" spans="1:7" x14ac:dyDescent="0.25">
      <c r="A77" s="290" t="s">
        <v>139</v>
      </c>
      <c r="B77" s="263">
        <v>7.6799999999999993E-2</v>
      </c>
      <c r="C77" s="286">
        <f>B77*E64</f>
        <v>34331.185848425383</v>
      </c>
      <c r="D77" s="286">
        <f>C77</f>
        <v>34331.185848425383</v>
      </c>
      <c r="E77" s="2"/>
      <c r="F77" s="2"/>
      <c r="G77" s="2"/>
    </row>
    <row r="78" spans="1:7" x14ac:dyDescent="0.25">
      <c r="A78" s="10"/>
      <c r="B78" s="264"/>
      <c r="C78" s="59">
        <v>0</v>
      </c>
      <c r="D78" s="59">
        <v>0</v>
      </c>
      <c r="E78" s="2"/>
      <c r="F78" s="2"/>
      <c r="G78" s="2"/>
    </row>
    <row r="79" spans="1:7" x14ac:dyDescent="0.25">
      <c r="A79" s="72"/>
      <c r="B79" s="267"/>
      <c r="C79" s="61">
        <v>0</v>
      </c>
      <c r="D79" s="61">
        <v>0</v>
      </c>
      <c r="E79" s="2"/>
      <c r="F79" s="2"/>
      <c r="G79" s="2"/>
    </row>
    <row r="80" spans="1:7" x14ac:dyDescent="0.25">
      <c r="A80" s="14"/>
      <c r="B80" s="48" t="s">
        <v>38</v>
      </c>
      <c r="C80" s="49"/>
      <c r="D80" s="57">
        <f>SUM(D77:D79)</f>
        <v>34331.185848425383</v>
      </c>
      <c r="E80" s="2"/>
      <c r="F80" s="2"/>
      <c r="G80" s="2"/>
    </row>
    <row r="81" spans="1:7" x14ac:dyDescent="0.25">
      <c r="A81" s="2"/>
      <c r="B81" s="2"/>
      <c r="C81" s="2"/>
      <c r="D81" s="2"/>
      <c r="E81" s="2"/>
      <c r="F81" s="2"/>
      <c r="G81" s="2"/>
    </row>
    <row r="82" spans="1:7" x14ac:dyDescent="0.25">
      <c r="A82" s="46" t="s">
        <v>39</v>
      </c>
      <c r="B82" s="47"/>
      <c r="C82" s="47"/>
      <c r="D82" s="47"/>
      <c r="E82" s="47"/>
      <c r="F82" s="6"/>
      <c r="G82" s="6"/>
    </row>
    <row r="83" spans="1:7" x14ac:dyDescent="0.25">
      <c r="A83" s="2"/>
      <c r="B83" s="2"/>
      <c r="C83" s="2"/>
      <c r="D83" s="2"/>
      <c r="E83" s="2"/>
      <c r="F83" s="2"/>
      <c r="G83" s="2"/>
    </row>
    <row r="84" spans="1:7" x14ac:dyDescent="0.25">
      <c r="A84" s="11" t="s">
        <v>40</v>
      </c>
      <c r="B84" s="12"/>
      <c r="C84" s="12"/>
      <c r="D84" s="13"/>
      <c r="E84" s="62">
        <f>E64+D72+D80</f>
        <v>557345.34525803092</v>
      </c>
      <c r="F84" s="2"/>
      <c r="G84" s="2"/>
    </row>
    <row r="85" spans="1:7" x14ac:dyDescent="0.25">
      <c r="A85" s="2"/>
      <c r="B85" s="2"/>
      <c r="C85" s="2"/>
      <c r="D85" s="2"/>
      <c r="E85" s="2"/>
      <c r="F85" s="2"/>
      <c r="G85" s="2"/>
    </row>
    <row r="86" spans="1:7" x14ac:dyDescent="0.25">
      <c r="A86" s="46" t="s">
        <v>41</v>
      </c>
      <c r="B86" s="47"/>
      <c r="C86" s="47"/>
      <c r="D86" s="47"/>
      <c r="E86" s="70"/>
      <c r="F86" s="6"/>
      <c r="G86" s="6"/>
    </row>
    <row r="87" spans="1:7" x14ac:dyDescent="0.25">
      <c r="A87" s="2"/>
      <c r="B87" s="2"/>
      <c r="C87" s="2"/>
      <c r="D87" s="2"/>
      <c r="E87" s="2"/>
      <c r="F87" s="2"/>
      <c r="G87" s="2"/>
    </row>
    <row r="88" spans="1:7" x14ac:dyDescent="0.25">
      <c r="A88" s="40" t="s">
        <v>17</v>
      </c>
      <c r="B88" s="40" t="s">
        <v>37</v>
      </c>
      <c r="C88" s="2"/>
      <c r="D88" s="2"/>
      <c r="E88" s="2"/>
      <c r="F88" s="2"/>
      <c r="G88" s="2"/>
    </row>
    <row r="89" spans="1:7" x14ac:dyDescent="0.25">
      <c r="A89" s="291" t="s">
        <v>42</v>
      </c>
      <c r="B89" s="263">
        <v>0.05</v>
      </c>
      <c r="C89" s="2"/>
      <c r="D89" s="2"/>
      <c r="E89" s="2"/>
      <c r="F89" s="2"/>
      <c r="G89" s="2"/>
    </row>
    <row r="90" spans="1:7" x14ac:dyDescent="0.25">
      <c r="A90" s="292" t="s">
        <v>43</v>
      </c>
      <c r="B90" s="264">
        <v>6.4999999999999997E-3</v>
      </c>
      <c r="C90" s="2"/>
      <c r="D90" s="2"/>
      <c r="E90" s="2"/>
      <c r="F90" s="2"/>
      <c r="G90" s="2"/>
    </row>
    <row r="91" spans="1:7" x14ac:dyDescent="0.25">
      <c r="A91" s="293" t="s">
        <v>44</v>
      </c>
      <c r="B91" s="267">
        <v>0.03</v>
      </c>
      <c r="C91" s="2"/>
      <c r="D91" s="2"/>
      <c r="E91" s="2"/>
      <c r="F91" s="2"/>
      <c r="G91" s="2"/>
    </row>
    <row r="92" spans="1:7" x14ac:dyDescent="0.25">
      <c r="A92" s="294"/>
      <c r="B92" s="295"/>
      <c r="C92" s="2"/>
      <c r="D92" s="2"/>
      <c r="E92" s="2"/>
      <c r="F92" s="2"/>
      <c r="G92" s="2"/>
    </row>
    <row r="93" spans="1:7" ht="27.75" customHeight="1" x14ac:dyDescent="0.25">
      <c r="A93" s="15" t="s">
        <v>45</v>
      </c>
      <c r="B93" s="63">
        <f>SUM(B89:B91)</f>
        <v>8.6499999999999994E-2</v>
      </c>
      <c r="C93" s="2"/>
      <c r="D93" s="2"/>
      <c r="E93" s="2"/>
      <c r="F93" s="2"/>
      <c r="G93" s="2"/>
    </row>
    <row r="94" spans="1:7" x14ac:dyDescent="0.25">
      <c r="A94" s="2"/>
      <c r="B94" s="2"/>
      <c r="C94" s="2"/>
      <c r="D94" s="2"/>
      <c r="E94" s="2"/>
      <c r="F94" s="2"/>
      <c r="G94" s="2"/>
    </row>
    <row r="95" spans="1:7" x14ac:dyDescent="0.25">
      <c r="A95" s="46" t="s">
        <v>46</v>
      </c>
      <c r="B95" s="47"/>
      <c r="C95" s="47"/>
      <c r="D95" s="47"/>
      <c r="E95" s="296">
        <f>E84*1.0865</f>
        <v>605555.71762285056</v>
      </c>
      <c r="F95" s="6"/>
      <c r="G95" s="6"/>
    </row>
    <row r="96" spans="1:7" x14ac:dyDescent="0.25">
      <c r="A96" s="3"/>
      <c r="B96" s="2"/>
      <c r="C96" s="2"/>
      <c r="D96" s="2"/>
      <c r="E96" s="294"/>
      <c r="F96" s="2"/>
      <c r="G96" s="2"/>
    </row>
    <row r="97" spans="1:7" ht="15.75" x14ac:dyDescent="0.25">
      <c r="A97" s="41" t="s">
        <v>64</v>
      </c>
      <c r="B97" s="42"/>
      <c r="C97" s="42"/>
      <c r="D97" s="43"/>
      <c r="E97" s="64">
        <f>E95</f>
        <v>605555.71762285056</v>
      </c>
      <c r="F97" s="2"/>
      <c r="G97" s="2"/>
    </row>
    <row r="98" spans="1:7" x14ac:dyDescent="0.25">
      <c r="A98" s="78" t="s">
        <v>47</v>
      </c>
      <c r="B98" s="2"/>
      <c r="C98" s="2"/>
      <c r="D98" s="2"/>
      <c r="E98" s="2"/>
      <c r="F98" s="2"/>
      <c r="G98" s="2"/>
    </row>
    <row r="99" spans="1:7" x14ac:dyDescent="0.25">
      <c r="A99" s="23" t="s">
        <v>48</v>
      </c>
      <c r="B99" s="1"/>
      <c r="C99" s="1"/>
      <c r="D99" s="1"/>
      <c r="E99" s="1"/>
      <c r="F99" s="1"/>
      <c r="G99" s="1"/>
    </row>
    <row r="100" spans="1:7" x14ac:dyDescent="0.25">
      <c r="A100" s="24" t="s">
        <v>49</v>
      </c>
      <c r="B100" s="2"/>
      <c r="C100" s="2"/>
      <c r="D100" s="2"/>
      <c r="E100" s="2"/>
      <c r="F100" s="2"/>
      <c r="G100" s="2"/>
    </row>
    <row r="101" spans="1:7" x14ac:dyDescent="0.25">
      <c r="A101" s="24" t="s">
        <v>50</v>
      </c>
      <c r="B101" s="2"/>
      <c r="C101" s="2"/>
      <c r="D101" s="2"/>
      <c r="E101" s="2"/>
      <c r="F101" s="2"/>
      <c r="G101" s="2"/>
    </row>
    <row r="102" spans="1:7" x14ac:dyDescent="0.25">
      <c r="A102" s="24" t="s">
        <v>51</v>
      </c>
    </row>
    <row r="103" spans="1:7" x14ac:dyDescent="0.25">
      <c r="A103" s="24" t="s">
        <v>52</v>
      </c>
    </row>
    <row r="104" spans="1:7" x14ac:dyDescent="0.25">
      <c r="A104" s="24" t="s">
        <v>53</v>
      </c>
    </row>
    <row r="105" spans="1:7" x14ac:dyDescent="0.25">
      <c r="A105" s="24" t="s">
        <v>54</v>
      </c>
    </row>
    <row r="106" spans="1:7" x14ac:dyDescent="0.25">
      <c r="A106" s="23" t="s">
        <v>55</v>
      </c>
    </row>
    <row r="107" spans="1:7" x14ac:dyDescent="0.25">
      <c r="A107" s="24" t="s">
        <v>56</v>
      </c>
    </row>
    <row r="108" spans="1:7" x14ac:dyDescent="0.25">
      <c r="A108" s="24" t="s">
        <v>57</v>
      </c>
    </row>
    <row r="109" spans="1:7" x14ac:dyDescent="0.25">
      <c r="A109" s="26">
        <v>2</v>
      </c>
    </row>
    <row r="110" spans="1:7" x14ac:dyDescent="0.25">
      <c r="A110" s="24" t="s">
        <v>58</v>
      </c>
    </row>
    <row r="111" spans="1:7" x14ac:dyDescent="0.25">
      <c r="A111" s="26">
        <v>3</v>
      </c>
    </row>
    <row r="112" spans="1:7" x14ac:dyDescent="0.25">
      <c r="A112" s="24" t="s">
        <v>59</v>
      </c>
    </row>
    <row r="113" spans="1:1" x14ac:dyDescent="0.25">
      <c r="A113" s="26">
        <v>5</v>
      </c>
    </row>
    <row r="114" spans="1:1" x14ac:dyDescent="0.25">
      <c r="A114" s="24" t="s">
        <v>60</v>
      </c>
    </row>
    <row r="115" spans="1:1" x14ac:dyDescent="0.25">
      <c r="A115" s="24"/>
    </row>
    <row r="116" spans="1:1" x14ac:dyDescent="0.25">
      <c r="A116" s="25" t="s">
        <v>61</v>
      </c>
    </row>
    <row r="117" spans="1:1" x14ac:dyDescent="0.25">
      <c r="A117" s="2"/>
    </row>
    <row r="118" spans="1:1" x14ac:dyDescent="0.25">
      <c r="A118" s="28" t="s">
        <v>62</v>
      </c>
    </row>
  </sheetData>
  <mergeCells count="2">
    <mergeCell ref="A2:E2"/>
    <mergeCell ref="A4:C4"/>
  </mergeCells>
  <pageMargins left="0.511811024" right="0.511811024" top="0.78740157499999996" bottom="0.78740157499999996" header="0.31496062000000002" footer="0.31496062000000002"/>
  <pageSetup paperSize="9" scale="69" orientation="portrait" r:id="rId1"/>
  <rowBreaks count="1" manualBreakCount="1">
    <brk id="50" max="4" man="1"/>
  </rowBreaks>
  <ignoredErrors>
    <ignoredError sqref="C36 C37:C38" unlockedFormula="1"/>
    <ignoredError sqref="D36 D37:D38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workbookViewId="0">
      <selection activeCell="K5" sqref="K5"/>
    </sheetView>
  </sheetViews>
  <sheetFormatPr defaultColWidth="7.85546875" defaultRowHeight="15" x14ac:dyDescent="0.2"/>
  <cols>
    <col min="1" max="1" width="26.42578125" style="83" customWidth="1"/>
    <col min="2" max="2" width="12.28515625" style="83" customWidth="1"/>
    <col min="3" max="3" width="14.85546875" style="83" customWidth="1"/>
    <col min="4" max="4" width="14.42578125" style="83" customWidth="1"/>
    <col min="5" max="7" width="15.140625" style="83" customWidth="1"/>
    <col min="8" max="251" width="7.85546875" style="83"/>
    <col min="252" max="252" width="26.42578125" style="83" customWidth="1"/>
    <col min="253" max="253" width="12.28515625" style="83" customWidth="1"/>
    <col min="254" max="254" width="14.85546875" style="83" customWidth="1"/>
    <col min="255" max="255" width="14.42578125" style="83" customWidth="1"/>
    <col min="256" max="258" width="15.140625" style="83" customWidth="1"/>
    <col min="259" max="259" width="13.7109375" style="83" customWidth="1"/>
    <col min="260" max="260" width="16.28515625" style="83" customWidth="1"/>
    <col min="261" max="264" width="7.85546875" style="83"/>
    <col min="265" max="265" width="14.7109375" style="83" bestFit="1" customWidth="1"/>
    <col min="266" max="507" width="7.85546875" style="83"/>
    <col min="508" max="508" width="26.42578125" style="83" customWidth="1"/>
    <col min="509" max="509" width="12.28515625" style="83" customWidth="1"/>
    <col min="510" max="510" width="14.85546875" style="83" customWidth="1"/>
    <col min="511" max="511" width="14.42578125" style="83" customWidth="1"/>
    <col min="512" max="514" width="15.140625" style="83" customWidth="1"/>
    <col min="515" max="515" width="13.7109375" style="83" customWidth="1"/>
    <col min="516" max="516" width="16.28515625" style="83" customWidth="1"/>
    <col min="517" max="520" width="7.85546875" style="83"/>
    <col min="521" max="521" width="14.7109375" style="83" bestFit="1" customWidth="1"/>
    <col min="522" max="763" width="7.85546875" style="83"/>
    <col min="764" max="764" width="26.42578125" style="83" customWidth="1"/>
    <col min="765" max="765" width="12.28515625" style="83" customWidth="1"/>
    <col min="766" max="766" width="14.85546875" style="83" customWidth="1"/>
    <col min="767" max="767" width="14.42578125" style="83" customWidth="1"/>
    <col min="768" max="770" width="15.140625" style="83" customWidth="1"/>
    <col min="771" max="771" width="13.7109375" style="83" customWidth="1"/>
    <col min="772" max="772" width="16.28515625" style="83" customWidth="1"/>
    <col min="773" max="776" width="7.85546875" style="83"/>
    <col min="777" max="777" width="14.7109375" style="83" bestFit="1" customWidth="1"/>
    <col min="778" max="1019" width="7.85546875" style="83"/>
    <col min="1020" max="1020" width="26.42578125" style="83" customWidth="1"/>
    <col min="1021" max="1021" width="12.28515625" style="83" customWidth="1"/>
    <col min="1022" max="1022" width="14.85546875" style="83" customWidth="1"/>
    <col min="1023" max="1023" width="14.42578125" style="83" customWidth="1"/>
    <col min="1024" max="1026" width="15.140625" style="83" customWidth="1"/>
    <col min="1027" max="1027" width="13.7109375" style="83" customWidth="1"/>
    <col min="1028" max="1028" width="16.28515625" style="83" customWidth="1"/>
    <col min="1029" max="1032" width="7.85546875" style="83"/>
    <col min="1033" max="1033" width="14.7109375" style="83" bestFit="1" customWidth="1"/>
    <col min="1034" max="1275" width="7.85546875" style="83"/>
    <col min="1276" max="1276" width="26.42578125" style="83" customWidth="1"/>
    <col min="1277" max="1277" width="12.28515625" style="83" customWidth="1"/>
    <col min="1278" max="1278" width="14.85546875" style="83" customWidth="1"/>
    <col min="1279" max="1279" width="14.42578125" style="83" customWidth="1"/>
    <col min="1280" max="1282" width="15.140625" style="83" customWidth="1"/>
    <col min="1283" max="1283" width="13.7109375" style="83" customWidth="1"/>
    <col min="1284" max="1284" width="16.28515625" style="83" customWidth="1"/>
    <col min="1285" max="1288" width="7.85546875" style="83"/>
    <col min="1289" max="1289" width="14.7109375" style="83" bestFit="1" customWidth="1"/>
    <col min="1290" max="1531" width="7.85546875" style="83"/>
    <col min="1532" max="1532" width="26.42578125" style="83" customWidth="1"/>
    <col min="1533" max="1533" width="12.28515625" style="83" customWidth="1"/>
    <col min="1534" max="1534" width="14.85546875" style="83" customWidth="1"/>
    <col min="1535" max="1535" width="14.42578125" style="83" customWidth="1"/>
    <col min="1536" max="1538" width="15.140625" style="83" customWidth="1"/>
    <col min="1539" max="1539" width="13.7109375" style="83" customWidth="1"/>
    <col min="1540" max="1540" width="16.28515625" style="83" customWidth="1"/>
    <col min="1541" max="1544" width="7.85546875" style="83"/>
    <col min="1545" max="1545" width="14.7109375" style="83" bestFit="1" customWidth="1"/>
    <col min="1546" max="1787" width="7.85546875" style="83"/>
    <col min="1788" max="1788" width="26.42578125" style="83" customWidth="1"/>
    <col min="1789" max="1789" width="12.28515625" style="83" customWidth="1"/>
    <col min="1790" max="1790" width="14.85546875" style="83" customWidth="1"/>
    <col min="1791" max="1791" width="14.42578125" style="83" customWidth="1"/>
    <col min="1792" max="1794" width="15.140625" style="83" customWidth="1"/>
    <col min="1795" max="1795" width="13.7109375" style="83" customWidth="1"/>
    <col min="1796" max="1796" width="16.28515625" style="83" customWidth="1"/>
    <col min="1797" max="1800" width="7.85546875" style="83"/>
    <col min="1801" max="1801" width="14.7109375" style="83" bestFit="1" customWidth="1"/>
    <col min="1802" max="2043" width="7.85546875" style="83"/>
    <col min="2044" max="2044" width="26.42578125" style="83" customWidth="1"/>
    <col min="2045" max="2045" width="12.28515625" style="83" customWidth="1"/>
    <col min="2046" max="2046" width="14.85546875" style="83" customWidth="1"/>
    <col min="2047" max="2047" width="14.42578125" style="83" customWidth="1"/>
    <col min="2048" max="2050" width="15.140625" style="83" customWidth="1"/>
    <col min="2051" max="2051" width="13.7109375" style="83" customWidth="1"/>
    <col min="2052" max="2052" width="16.28515625" style="83" customWidth="1"/>
    <col min="2053" max="2056" width="7.85546875" style="83"/>
    <col min="2057" max="2057" width="14.7109375" style="83" bestFit="1" customWidth="1"/>
    <col min="2058" max="2299" width="7.85546875" style="83"/>
    <col min="2300" max="2300" width="26.42578125" style="83" customWidth="1"/>
    <col min="2301" max="2301" width="12.28515625" style="83" customWidth="1"/>
    <col min="2302" max="2302" width="14.85546875" style="83" customWidth="1"/>
    <col min="2303" max="2303" width="14.42578125" style="83" customWidth="1"/>
    <col min="2304" max="2306" width="15.140625" style="83" customWidth="1"/>
    <col min="2307" max="2307" width="13.7109375" style="83" customWidth="1"/>
    <col min="2308" max="2308" width="16.28515625" style="83" customWidth="1"/>
    <col min="2309" max="2312" width="7.85546875" style="83"/>
    <col min="2313" max="2313" width="14.7109375" style="83" bestFit="1" customWidth="1"/>
    <col min="2314" max="2555" width="7.85546875" style="83"/>
    <col min="2556" max="2556" width="26.42578125" style="83" customWidth="1"/>
    <col min="2557" max="2557" width="12.28515625" style="83" customWidth="1"/>
    <col min="2558" max="2558" width="14.85546875" style="83" customWidth="1"/>
    <col min="2559" max="2559" width="14.42578125" style="83" customWidth="1"/>
    <col min="2560" max="2562" width="15.140625" style="83" customWidth="1"/>
    <col min="2563" max="2563" width="13.7109375" style="83" customWidth="1"/>
    <col min="2564" max="2564" width="16.28515625" style="83" customWidth="1"/>
    <col min="2565" max="2568" width="7.85546875" style="83"/>
    <col min="2569" max="2569" width="14.7109375" style="83" bestFit="1" customWidth="1"/>
    <col min="2570" max="2811" width="7.85546875" style="83"/>
    <col min="2812" max="2812" width="26.42578125" style="83" customWidth="1"/>
    <col min="2813" max="2813" width="12.28515625" style="83" customWidth="1"/>
    <col min="2814" max="2814" width="14.85546875" style="83" customWidth="1"/>
    <col min="2815" max="2815" width="14.42578125" style="83" customWidth="1"/>
    <col min="2816" max="2818" width="15.140625" style="83" customWidth="1"/>
    <col min="2819" max="2819" width="13.7109375" style="83" customWidth="1"/>
    <col min="2820" max="2820" width="16.28515625" style="83" customWidth="1"/>
    <col min="2821" max="2824" width="7.85546875" style="83"/>
    <col min="2825" max="2825" width="14.7109375" style="83" bestFit="1" customWidth="1"/>
    <col min="2826" max="3067" width="7.85546875" style="83"/>
    <col min="3068" max="3068" width="26.42578125" style="83" customWidth="1"/>
    <col min="3069" max="3069" width="12.28515625" style="83" customWidth="1"/>
    <col min="3070" max="3070" width="14.85546875" style="83" customWidth="1"/>
    <col min="3071" max="3071" width="14.42578125" style="83" customWidth="1"/>
    <col min="3072" max="3074" width="15.140625" style="83" customWidth="1"/>
    <col min="3075" max="3075" width="13.7109375" style="83" customWidth="1"/>
    <col min="3076" max="3076" width="16.28515625" style="83" customWidth="1"/>
    <col min="3077" max="3080" width="7.85546875" style="83"/>
    <col min="3081" max="3081" width="14.7109375" style="83" bestFit="1" customWidth="1"/>
    <col min="3082" max="3323" width="7.85546875" style="83"/>
    <col min="3324" max="3324" width="26.42578125" style="83" customWidth="1"/>
    <col min="3325" max="3325" width="12.28515625" style="83" customWidth="1"/>
    <col min="3326" max="3326" width="14.85546875" style="83" customWidth="1"/>
    <col min="3327" max="3327" width="14.42578125" style="83" customWidth="1"/>
    <col min="3328" max="3330" width="15.140625" style="83" customWidth="1"/>
    <col min="3331" max="3331" width="13.7109375" style="83" customWidth="1"/>
    <col min="3332" max="3332" width="16.28515625" style="83" customWidth="1"/>
    <col min="3333" max="3336" width="7.85546875" style="83"/>
    <col min="3337" max="3337" width="14.7109375" style="83" bestFit="1" customWidth="1"/>
    <col min="3338" max="3579" width="7.85546875" style="83"/>
    <col min="3580" max="3580" width="26.42578125" style="83" customWidth="1"/>
    <col min="3581" max="3581" width="12.28515625" style="83" customWidth="1"/>
    <col min="3582" max="3582" width="14.85546875" style="83" customWidth="1"/>
    <col min="3583" max="3583" width="14.42578125" style="83" customWidth="1"/>
    <col min="3584" max="3586" width="15.140625" style="83" customWidth="1"/>
    <col min="3587" max="3587" width="13.7109375" style="83" customWidth="1"/>
    <col min="3588" max="3588" width="16.28515625" style="83" customWidth="1"/>
    <col min="3589" max="3592" width="7.85546875" style="83"/>
    <col min="3593" max="3593" width="14.7109375" style="83" bestFit="1" customWidth="1"/>
    <col min="3594" max="3835" width="7.85546875" style="83"/>
    <col min="3836" max="3836" width="26.42578125" style="83" customWidth="1"/>
    <col min="3837" max="3837" width="12.28515625" style="83" customWidth="1"/>
    <col min="3838" max="3838" width="14.85546875" style="83" customWidth="1"/>
    <col min="3839" max="3839" width="14.42578125" style="83" customWidth="1"/>
    <col min="3840" max="3842" width="15.140625" style="83" customWidth="1"/>
    <col min="3843" max="3843" width="13.7109375" style="83" customWidth="1"/>
    <col min="3844" max="3844" width="16.28515625" style="83" customWidth="1"/>
    <col min="3845" max="3848" width="7.85546875" style="83"/>
    <col min="3849" max="3849" width="14.7109375" style="83" bestFit="1" customWidth="1"/>
    <col min="3850" max="4091" width="7.85546875" style="83"/>
    <col min="4092" max="4092" width="26.42578125" style="83" customWidth="1"/>
    <col min="4093" max="4093" width="12.28515625" style="83" customWidth="1"/>
    <col min="4094" max="4094" width="14.85546875" style="83" customWidth="1"/>
    <col min="4095" max="4095" width="14.42578125" style="83" customWidth="1"/>
    <col min="4096" max="4098" width="15.140625" style="83" customWidth="1"/>
    <col min="4099" max="4099" width="13.7109375" style="83" customWidth="1"/>
    <col min="4100" max="4100" width="16.28515625" style="83" customWidth="1"/>
    <col min="4101" max="4104" width="7.85546875" style="83"/>
    <col min="4105" max="4105" width="14.7109375" style="83" bestFit="1" customWidth="1"/>
    <col min="4106" max="4347" width="7.85546875" style="83"/>
    <col min="4348" max="4348" width="26.42578125" style="83" customWidth="1"/>
    <col min="4349" max="4349" width="12.28515625" style="83" customWidth="1"/>
    <col min="4350" max="4350" width="14.85546875" style="83" customWidth="1"/>
    <col min="4351" max="4351" width="14.42578125" style="83" customWidth="1"/>
    <col min="4352" max="4354" width="15.140625" style="83" customWidth="1"/>
    <col min="4355" max="4355" width="13.7109375" style="83" customWidth="1"/>
    <col min="4356" max="4356" width="16.28515625" style="83" customWidth="1"/>
    <col min="4357" max="4360" width="7.85546875" style="83"/>
    <col min="4361" max="4361" width="14.7109375" style="83" bestFit="1" customWidth="1"/>
    <col min="4362" max="4603" width="7.85546875" style="83"/>
    <col min="4604" max="4604" width="26.42578125" style="83" customWidth="1"/>
    <col min="4605" max="4605" width="12.28515625" style="83" customWidth="1"/>
    <col min="4606" max="4606" width="14.85546875" style="83" customWidth="1"/>
    <col min="4607" max="4607" width="14.42578125" style="83" customWidth="1"/>
    <col min="4608" max="4610" width="15.140625" style="83" customWidth="1"/>
    <col min="4611" max="4611" width="13.7109375" style="83" customWidth="1"/>
    <col min="4612" max="4612" width="16.28515625" style="83" customWidth="1"/>
    <col min="4613" max="4616" width="7.85546875" style="83"/>
    <col min="4617" max="4617" width="14.7109375" style="83" bestFit="1" customWidth="1"/>
    <col min="4618" max="4859" width="7.85546875" style="83"/>
    <col min="4860" max="4860" width="26.42578125" style="83" customWidth="1"/>
    <col min="4861" max="4861" width="12.28515625" style="83" customWidth="1"/>
    <col min="4862" max="4862" width="14.85546875" style="83" customWidth="1"/>
    <col min="4863" max="4863" width="14.42578125" style="83" customWidth="1"/>
    <col min="4864" max="4866" width="15.140625" style="83" customWidth="1"/>
    <col min="4867" max="4867" width="13.7109375" style="83" customWidth="1"/>
    <col min="4868" max="4868" width="16.28515625" style="83" customWidth="1"/>
    <col min="4869" max="4872" width="7.85546875" style="83"/>
    <col min="4873" max="4873" width="14.7109375" style="83" bestFit="1" customWidth="1"/>
    <col min="4874" max="5115" width="7.85546875" style="83"/>
    <col min="5116" max="5116" width="26.42578125" style="83" customWidth="1"/>
    <col min="5117" max="5117" width="12.28515625" style="83" customWidth="1"/>
    <col min="5118" max="5118" width="14.85546875" style="83" customWidth="1"/>
    <col min="5119" max="5119" width="14.42578125" style="83" customWidth="1"/>
    <col min="5120" max="5122" width="15.140625" style="83" customWidth="1"/>
    <col min="5123" max="5123" width="13.7109375" style="83" customWidth="1"/>
    <col min="5124" max="5124" width="16.28515625" style="83" customWidth="1"/>
    <col min="5125" max="5128" width="7.85546875" style="83"/>
    <col min="5129" max="5129" width="14.7109375" style="83" bestFit="1" customWidth="1"/>
    <col min="5130" max="5371" width="7.85546875" style="83"/>
    <col min="5372" max="5372" width="26.42578125" style="83" customWidth="1"/>
    <col min="5373" max="5373" width="12.28515625" style="83" customWidth="1"/>
    <col min="5374" max="5374" width="14.85546875" style="83" customWidth="1"/>
    <col min="5375" max="5375" width="14.42578125" style="83" customWidth="1"/>
    <col min="5376" max="5378" width="15.140625" style="83" customWidth="1"/>
    <col min="5379" max="5379" width="13.7109375" style="83" customWidth="1"/>
    <col min="5380" max="5380" width="16.28515625" style="83" customWidth="1"/>
    <col min="5381" max="5384" width="7.85546875" style="83"/>
    <col min="5385" max="5385" width="14.7109375" style="83" bestFit="1" customWidth="1"/>
    <col min="5386" max="5627" width="7.85546875" style="83"/>
    <col min="5628" max="5628" width="26.42578125" style="83" customWidth="1"/>
    <col min="5629" max="5629" width="12.28515625" style="83" customWidth="1"/>
    <col min="5630" max="5630" width="14.85546875" style="83" customWidth="1"/>
    <col min="5631" max="5631" width="14.42578125" style="83" customWidth="1"/>
    <col min="5632" max="5634" width="15.140625" style="83" customWidth="1"/>
    <col min="5635" max="5635" width="13.7109375" style="83" customWidth="1"/>
    <col min="5636" max="5636" width="16.28515625" style="83" customWidth="1"/>
    <col min="5637" max="5640" width="7.85546875" style="83"/>
    <col min="5641" max="5641" width="14.7109375" style="83" bestFit="1" customWidth="1"/>
    <col min="5642" max="5883" width="7.85546875" style="83"/>
    <col min="5884" max="5884" width="26.42578125" style="83" customWidth="1"/>
    <col min="5885" max="5885" width="12.28515625" style="83" customWidth="1"/>
    <col min="5886" max="5886" width="14.85546875" style="83" customWidth="1"/>
    <col min="5887" max="5887" width="14.42578125" style="83" customWidth="1"/>
    <col min="5888" max="5890" width="15.140625" style="83" customWidth="1"/>
    <col min="5891" max="5891" width="13.7109375" style="83" customWidth="1"/>
    <col min="5892" max="5892" width="16.28515625" style="83" customWidth="1"/>
    <col min="5893" max="5896" width="7.85546875" style="83"/>
    <col min="5897" max="5897" width="14.7109375" style="83" bestFit="1" customWidth="1"/>
    <col min="5898" max="6139" width="7.85546875" style="83"/>
    <col min="6140" max="6140" width="26.42578125" style="83" customWidth="1"/>
    <col min="6141" max="6141" width="12.28515625" style="83" customWidth="1"/>
    <col min="6142" max="6142" width="14.85546875" style="83" customWidth="1"/>
    <col min="6143" max="6143" width="14.42578125" style="83" customWidth="1"/>
    <col min="6144" max="6146" width="15.140625" style="83" customWidth="1"/>
    <col min="6147" max="6147" width="13.7109375" style="83" customWidth="1"/>
    <col min="6148" max="6148" width="16.28515625" style="83" customWidth="1"/>
    <col min="6149" max="6152" width="7.85546875" style="83"/>
    <col min="6153" max="6153" width="14.7109375" style="83" bestFit="1" customWidth="1"/>
    <col min="6154" max="6395" width="7.85546875" style="83"/>
    <col min="6396" max="6396" width="26.42578125" style="83" customWidth="1"/>
    <col min="6397" max="6397" width="12.28515625" style="83" customWidth="1"/>
    <col min="6398" max="6398" width="14.85546875" style="83" customWidth="1"/>
    <col min="6399" max="6399" width="14.42578125" style="83" customWidth="1"/>
    <col min="6400" max="6402" width="15.140625" style="83" customWidth="1"/>
    <col min="6403" max="6403" width="13.7109375" style="83" customWidth="1"/>
    <col min="6404" max="6404" width="16.28515625" style="83" customWidth="1"/>
    <col min="6405" max="6408" width="7.85546875" style="83"/>
    <col min="6409" max="6409" width="14.7109375" style="83" bestFit="1" customWidth="1"/>
    <col min="6410" max="6651" width="7.85546875" style="83"/>
    <col min="6652" max="6652" width="26.42578125" style="83" customWidth="1"/>
    <col min="6653" max="6653" width="12.28515625" style="83" customWidth="1"/>
    <col min="6654" max="6654" width="14.85546875" style="83" customWidth="1"/>
    <col min="6655" max="6655" width="14.42578125" style="83" customWidth="1"/>
    <col min="6656" max="6658" width="15.140625" style="83" customWidth="1"/>
    <col min="6659" max="6659" width="13.7109375" style="83" customWidth="1"/>
    <col min="6660" max="6660" width="16.28515625" style="83" customWidth="1"/>
    <col min="6661" max="6664" width="7.85546875" style="83"/>
    <col min="6665" max="6665" width="14.7109375" style="83" bestFit="1" customWidth="1"/>
    <col min="6666" max="6907" width="7.85546875" style="83"/>
    <col min="6908" max="6908" width="26.42578125" style="83" customWidth="1"/>
    <col min="6909" max="6909" width="12.28515625" style="83" customWidth="1"/>
    <col min="6910" max="6910" width="14.85546875" style="83" customWidth="1"/>
    <col min="6911" max="6911" width="14.42578125" style="83" customWidth="1"/>
    <col min="6912" max="6914" width="15.140625" style="83" customWidth="1"/>
    <col min="6915" max="6915" width="13.7109375" style="83" customWidth="1"/>
    <col min="6916" max="6916" width="16.28515625" style="83" customWidth="1"/>
    <col min="6917" max="6920" width="7.85546875" style="83"/>
    <col min="6921" max="6921" width="14.7109375" style="83" bestFit="1" customWidth="1"/>
    <col min="6922" max="7163" width="7.85546875" style="83"/>
    <col min="7164" max="7164" width="26.42578125" style="83" customWidth="1"/>
    <col min="7165" max="7165" width="12.28515625" style="83" customWidth="1"/>
    <col min="7166" max="7166" width="14.85546875" style="83" customWidth="1"/>
    <col min="7167" max="7167" width="14.42578125" style="83" customWidth="1"/>
    <col min="7168" max="7170" width="15.140625" style="83" customWidth="1"/>
    <col min="7171" max="7171" width="13.7109375" style="83" customWidth="1"/>
    <col min="7172" max="7172" width="16.28515625" style="83" customWidth="1"/>
    <col min="7173" max="7176" width="7.85546875" style="83"/>
    <col min="7177" max="7177" width="14.7109375" style="83" bestFit="1" customWidth="1"/>
    <col min="7178" max="7419" width="7.85546875" style="83"/>
    <col min="7420" max="7420" width="26.42578125" style="83" customWidth="1"/>
    <col min="7421" max="7421" width="12.28515625" style="83" customWidth="1"/>
    <col min="7422" max="7422" width="14.85546875" style="83" customWidth="1"/>
    <col min="7423" max="7423" width="14.42578125" style="83" customWidth="1"/>
    <col min="7424" max="7426" width="15.140625" style="83" customWidth="1"/>
    <col min="7427" max="7427" width="13.7109375" style="83" customWidth="1"/>
    <col min="7428" max="7428" width="16.28515625" style="83" customWidth="1"/>
    <col min="7429" max="7432" width="7.85546875" style="83"/>
    <col min="7433" max="7433" width="14.7109375" style="83" bestFit="1" customWidth="1"/>
    <col min="7434" max="7675" width="7.85546875" style="83"/>
    <col min="7676" max="7676" width="26.42578125" style="83" customWidth="1"/>
    <col min="7677" max="7677" width="12.28515625" style="83" customWidth="1"/>
    <col min="7678" max="7678" width="14.85546875" style="83" customWidth="1"/>
    <col min="7679" max="7679" width="14.42578125" style="83" customWidth="1"/>
    <col min="7680" max="7682" width="15.140625" style="83" customWidth="1"/>
    <col min="7683" max="7683" width="13.7109375" style="83" customWidth="1"/>
    <col min="7684" max="7684" width="16.28515625" style="83" customWidth="1"/>
    <col min="7685" max="7688" width="7.85546875" style="83"/>
    <col min="7689" max="7689" width="14.7109375" style="83" bestFit="1" customWidth="1"/>
    <col min="7690" max="7931" width="7.85546875" style="83"/>
    <col min="7932" max="7932" width="26.42578125" style="83" customWidth="1"/>
    <col min="7933" max="7933" width="12.28515625" style="83" customWidth="1"/>
    <col min="7934" max="7934" width="14.85546875" style="83" customWidth="1"/>
    <col min="7935" max="7935" width="14.42578125" style="83" customWidth="1"/>
    <col min="7936" max="7938" width="15.140625" style="83" customWidth="1"/>
    <col min="7939" max="7939" width="13.7109375" style="83" customWidth="1"/>
    <col min="7940" max="7940" width="16.28515625" style="83" customWidth="1"/>
    <col min="7941" max="7944" width="7.85546875" style="83"/>
    <col min="7945" max="7945" width="14.7109375" style="83" bestFit="1" customWidth="1"/>
    <col min="7946" max="8187" width="7.85546875" style="83"/>
    <col min="8188" max="8188" width="26.42578125" style="83" customWidth="1"/>
    <col min="8189" max="8189" width="12.28515625" style="83" customWidth="1"/>
    <col min="8190" max="8190" width="14.85546875" style="83" customWidth="1"/>
    <col min="8191" max="8191" width="14.42578125" style="83" customWidth="1"/>
    <col min="8192" max="8194" width="15.140625" style="83" customWidth="1"/>
    <col min="8195" max="8195" width="13.7109375" style="83" customWidth="1"/>
    <col min="8196" max="8196" width="16.28515625" style="83" customWidth="1"/>
    <col min="8197" max="8200" width="7.85546875" style="83"/>
    <col min="8201" max="8201" width="14.7109375" style="83" bestFit="1" customWidth="1"/>
    <col min="8202" max="8443" width="7.85546875" style="83"/>
    <col min="8444" max="8444" width="26.42578125" style="83" customWidth="1"/>
    <col min="8445" max="8445" width="12.28515625" style="83" customWidth="1"/>
    <col min="8446" max="8446" width="14.85546875" style="83" customWidth="1"/>
    <col min="8447" max="8447" width="14.42578125" style="83" customWidth="1"/>
    <col min="8448" max="8450" width="15.140625" style="83" customWidth="1"/>
    <col min="8451" max="8451" width="13.7109375" style="83" customWidth="1"/>
    <col min="8452" max="8452" width="16.28515625" style="83" customWidth="1"/>
    <col min="8453" max="8456" width="7.85546875" style="83"/>
    <col min="8457" max="8457" width="14.7109375" style="83" bestFit="1" customWidth="1"/>
    <col min="8458" max="8699" width="7.85546875" style="83"/>
    <col min="8700" max="8700" width="26.42578125" style="83" customWidth="1"/>
    <col min="8701" max="8701" width="12.28515625" style="83" customWidth="1"/>
    <col min="8702" max="8702" width="14.85546875" style="83" customWidth="1"/>
    <col min="8703" max="8703" width="14.42578125" style="83" customWidth="1"/>
    <col min="8704" max="8706" width="15.140625" style="83" customWidth="1"/>
    <col min="8707" max="8707" width="13.7109375" style="83" customWidth="1"/>
    <col min="8708" max="8708" width="16.28515625" style="83" customWidth="1"/>
    <col min="8709" max="8712" width="7.85546875" style="83"/>
    <col min="8713" max="8713" width="14.7109375" style="83" bestFit="1" customWidth="1"/>
    <col min="8714" max="8955" width="7.85546875" style="83"/>
    <col min="8956" max="8956" width="26.42578125" style="83" customWidth="1"/>
    <col min="8957" max="8957" width="12.28515625" style="83" customWidth="1"/>
    <col min="8958" max="8958" width="14.85546875" style="83" customWidth="1"/>
    <col min="8959" max="8959" width="14.42578125" style="83" customWidth="1"/>
    <col min="8960" max="8962" width="15.140625" style="83" customWidth="1"/>
    <col min="8963" max="8963" width="13.7109375" style="83" customWidth="1"/>
    <col min="8964" max="8964" width="16.28515625" style="83" customWidth="1"/>
    <col min="8965" max="8968" width="7.85546875" style="83"/>
    <col min="8969" max="8969" width="14.7109375" style="83" bestFit="1" customWidth="1"/>
    <col min="8970" max="9211" width="7.85546875" style="83"/>
    <col min="9212" max="9212" width="26.42578125" style="83" customWidth="1"/>
    <col min="9213" max="9213" width="12.28515625" style="83" customWidth="1"/>
    <col min="9214" max="9214" width="14.85546875" style="83" customWidth="1"/>
    <col min="9215" max="9215" width="14.42578125" style="83" customWidth="1"/>
    <col min="9216" max="9218" width="15.140625" style="83" customWidth="1"/>
    <col min="9219" max="9219" width="13.7109375" style="83" customWidth="1"/>
    <col min="9220" max="9220" width="16.28515625" style="83" customWidth="1"/>
    <col min="9221" max="9224" width="7.85546875" style="83"/>
    <col min="9225" max="9225" width="14.7109375" style="83" bestFit="1" customWidth="1"/>
    <col min="9226" max="9467" width="7.85546875" style="83"/>
    <col min="9468" max="9468" width="26.42578125" style="83" customWidth="1"/>
    <col min="9469" max="9469" width="12.28515625" style="83" customWidth="1"/>
    <col min="9470" max="9470" width="14.85546875" style="83" customWidth="1"/>
    <col min="9471" max="9471" width="14.42578125" style="83" customWidth="1"/>
    <col min="9472" max="9474" width="15.140625" style="83" customWidth="1"/>
    <col min="9475" max="9475" width="13.7109375" style="83" customWidth="1"/>
    <col min="9476" max="9476" width="16.28515625" style="83" customWidth="1"/>
    <col min="9477" max="9480" width="7.85546875" style="83"/>
    <col min="9481" max="9481" width="14.7109375" style="83" bestFit="1" customWidth="1"/>
    <col min="9482" max="9723" width="7.85546875" style="83"/>
    <col min="9724" max="9724" width="26.42578125" style="83" customWidth="1"/>
    <col min="9725" max="9725" width="12.28515625" style="83" customWidth="1"/>
    <col min="9726" max="9726" width="14.85546875" style="83" customWidth="1"/>
    <col min="9727" max="9727" width="14.42578125" style="83" customWidth="1"/>
    <col min="9728" max="9730" width="15.140625" style="83" customWidth="1"/>
    <col min="9731" max="9731" width="13.7109375" style="83" customWidth="1"/>
    <col min="9732" max="9732" width="16.28515625" style="83" customWidth="1"/>
    <col min="9733" max="9736" width="7.85546875" style="83"/>
    <col min="9737" max="9737" width="14.7109375" style="83" bestFit="1" customWidth="1"/>
    <col min="9738" max="9979" width="7.85546875" style="83"/>
    <col min="9980" max="9980" width="26.42578125" style="83" customWidth="1"/>
    <col min="9981" max="9981" width="12.28515625" style="83" customWidth="1"/>
    <col min="9982" max="9982" width="14.85546875" style="83" customWidth="1"/>
    <col min="9983" max="9983" width="14.42578125" style="83" customWidth="1"/>
    <col min="9984" max="9986" width="15.140625" style="83" customWidth="1"/>
    <col min="9987" max="9987" width="13.7109375" style="83" customWidth="1"/>
    <col min="9988" max="9988" width="16.28515625" style="83" customWidth="1"/>
    <col min="9989" max="9992" width="7.85546875" style="83"/>
    <col min="9993" max="9993" width="14.7109375" style="83" bestFit="1" customWidth="1"/>
    <col min="9994" max="10235" width="7.85546875" style="83"/>
    <col min="10236" max="10236" width="26.42578125" style="83" customWidth="1"/>
    <col min="10237" max="10237" width="12.28515625" style="83" customWidth="1"/>
    <col min="10238" max="10238" width="14.85546875" style="83" customWidth="1"/>
    <col min="10239" max="10239" width="14.42578125" style="83" customWidth="1"/>
    <col min="10240" max="10242" width="15.140625" style="83" customWidth="1"/>
    <col min="10243" max="10243" width="13.7109375" style="83" customWidth="1"/>
    <col min="10244" max="10244" width="16.28515625" style="83" customWidth="1"/>
    <col min="10245" max="10248" width="7.85546875" style="83"/>
    <col min="10249" max="10249" width="14.7109375" style="83" bestFit="1" customWidth="1"/>
    <col min="10250" max="10491" width="7.85546875" style="83"/>
    <col min="10492" max="10492" width="26.42578125" style="83" customWidth="1"/>
    <col min="10493" max="10493" width="12.28515625" style="83" customWidth="1"/>
    <col min="10494" max="10494" width="14.85546875" style="83" customWidth="1"/>
    <col min="10495" max="10495" width="14.42578125" style="83" customWidth="1"/>
    <col min="10496" max="10498" width="15.140625" style="83" customWidth="1"/>
    <col min="10499" max="10499" width="13.7109375" style="83" customWidth="1"/>
    <col min="10500" max="10500" width="16.28515625" style="83" customWidth="1"/>
    <col min="10501" max="10504" width="7.85546875" style="83"/>
    <col min="10505" max="10505" width="14.7109375" style="83" bestFit="1" customWidth="1"/>
    <col min="10506" max="10747" width="7.85546875" style="83"/>
    <col min="10748" max="10748" width="26.42578125" style="83" customWidth="1"/>
    <col min="10749" max="10749" width="12.28515625" style="83" customWidth="1"/>
    <col min="10750" max="10750" width="14.85546875" style="83" customWidth="1"/>
    <col min="10751" max="10751" width="14.42578125" style="83" customWidth="1"/>
    <col min="10752" max="10754" width="15.140625" style="83" customWidth="1"/>
    <col min="10755" max="10755" width="13.7109375" style="83" customWidth="1"/>
    <col min="10756" max="10756" width="16.28515625" style="83" customWidth="1"/>
    <col min="10757" max="10760" width="7.85546875" style="83"/>
    <col min="10761" max="10761" width="14.7109375" style="83" bestFit="1" customWidth="1"/>
    <col min="10762" max="11003" width="7.85546875" style="83"/>
    <col min="11004" max="11004" width="26.42578125" style="83" customWidth="1"/>
    <col min="11005" max="11005" width="12.28515625" style="83" customWidth="1"/>
    <col min="11006" max="11006" width="14.85546875" style="83" customWidth="1"/>
    <col min="11007" max="11007" width="14.42578125" style="83" customWidth="1"/>
    <col min="11008" max="11010" width="15.140625" style="83" customWidth="1"/>
    <col min="11011" max="11011" width="13.7109375" style="83" customWidth="1"/>
    <col min="11012" max="11012" width="16.28515625" style="83" customWidth="1"/>
    <col min="11013" max="11016" width="7.85546875" style="83"/>
    <col min="11017" max="11017" width="14.7109375" style="83" bestFit="1" customWidth="1"/>
    <col min="11018" max="11259" width="7.85546875" style="83"/>
    <col min="11260" max="11260" width="26.42578125" style="83" customWidth="1"/>
    <col min="11261" max="11261" width="12.28515625" style="83" customWidth="1"/>
    <col min="11262" max="11262" width="14.85546875" style="83" customWidth="1"/>
    <col min="11263" max="11263" width="14.42578125" style="83" customWidth="1"/>
    <col min="11264" max="11266" width="15.140625" style="83" customWidth="1"/>
    <col min="11267" max="11267" width="13.7109375" style="83" customWidth="1"/>
    <col min="11268" max="11268" width="16.28515625" style="83" customWidth="1"/>
    <col min="11269" max="11272" width="7.85546875" style="83"/>
    <col min="11273" max="11273" width="14.7109375" style="83" bestFit="1" customWidth="1"/>
    <col min="11274" max="11515" width="7.85546875" style="83"/>
    <col min="11516" max="11516" width="26.42578125" style="83" customWidth="1"/>
    <col min="11517" max="11517" width="12.28515625" style="83" customWidth="1"/>
    <col min="11518" max="11518" width="14.85546875" style="83" customWidth="1"/>
    <col min="11519" max="11519" width="14.42578125" style="83" customWidth="1"/>
    <col min="11520" max="11522" width="15.140625" style="83" customWidth="1"/>
    <col min="11523" max="11523" width="13.7109375" style="83" customWidth="1"/>
    <col min="11524" max="11524" width="16.28515625" style="83" customWidth="1"/>
    <col min="11525" max="11528" width="7.85546875" style="83"/>
    <col min="11529" max="11529" width="14.7109375" style="83" bestFit="1" customWidth="1"/>
    <col min="11530" max="11771" width="7.85546875" style="83"/>
    <col min="11772" max="11772" width="26.42578125" style="83" customWidth="1"/>
    <col min="11773" max="11773" width="12.28515625" style="83" customWidth="1"/>
    <col min="11774" max="11774" width="14.85546875" style="83" customWidth="1"/>
    <col min="11775" max="11775" width="14.42578125" style="83" customWidth="1"/>
    <col min="11776" max="11778" width="15.140625" style="83" customWidth="1"/>
    <col min="11779" max="11779" width="13.7109375" style="83" customWidth="1"/>
    <col min="11780" max="11780" width="16.28515625" style="83" customWidth="1"/>
    <col min="11781" max="11784" width="7.85546875" style="83"/>
    <col min="11785" max="11785" width="14.7109375" style="83" bestFit="1" customWidth="1"/>
    <col min="11786" max="12027" width="7.85546875" style="83"/>
    <col min="12028" max="12028" width="26.42578125" style="83" customWidth="1"/>
    <col min="12029" max="12029" width="12.28515625" style="83" customWidth="1"/>
    <col min="12030" max="12030" width="14.85546875" style="83" customWidth="1"/>
    <col min="12031" max="12031" width="14.42578125" style="83" customWidth="1"/>
    <col min="12032" max="12034" width="15.140625" style="83" customWidth="1"/>
    <col min="12035" max="12035" width="13.7109375" style="83" customWidth="1"/>
    <col min="12036" max="12036" width="16.28515625" style="83" customWidth="1"/>
    <col min="12037" max="12040" width="7.85546875" style="83"/>
    <col min="12041" max="12041" width="14.7109375" style="83" bestFit="1" customWidth="1"/>
    <col min="12042" max="12283" width="7.85546875" style="83"/>
    <col min="12284" max="12284" width="26.42578125" style="83" customWidth="1"/>
    <col min="12285" max="12285" width="12.28515625" style="83" customWidth="1"/>
    <col min="12286" max="12286" width="14.85546875" style="83" customWidth="1"/>
    <col min="12287" max="12287" width="14.42578125" style="83" customWidth="1"/>
    <col min="12288" max="12290" width="15.140625" style="83" customWidth="1"/>
    <col min="12291" max="12291" width="13.7109375" style="83" customWidth="1"/>
    <col min="12292" max="12292" width="16.28515625" style="83" customWidth="1"/>
    <col min="12293" max="12296" width="7.85546875" style="83"/>
    <col min="12297" max="12297" width="14.7109375" style="83" bestFit="1" customWidth="1"/>
    <col min="12298" max="12539" width="7.85546875" style="83"/>
    <col min="12540" max="12540" width="26.42578125" style="83" customWidth="1"/>
    <col min="12541" max="12541" width="12.28515625" style="83" customWidth="1"/>
    <col min="12542" max="12542" width="14.85546875" style="83" customWidth="1"/>
    <col min="12543" max="12543" width="14.42578125" style="83" customWidth="1"/>
    <col min="12544" max="12546" width="15.140625" style="83" customWidth="1"/>
    <col min="12547" max="12547" width="13.7109375" style="83" customWidth="1"/>
    <col min="12548" max="12548" width="16.28515625" style="83" customWidth="1"/>
    <col min="12549" max="12552" width="7.85546875" style="83"/>
    <col min="12553" max="12553" width="14.7109375" style="83" bestFit="1" customWidth="1"/>
    <col min="12554" max="12795" width="7.85546875" style="83"/>
    <col min="12796" max="12796" width="26.42578125" style="83" customWidth="1"/>
    <col min="12797" max="12797" width="12.28515625" style="83" customWidth="1"/>
    <col min="12798" max="12798" width="14.85546875" style="83" customWidth="1"/>
    <col min="12799" max="12799" width="14.42578125" style="83" customWidth="1"/>
    <col min="12800" max="12802" width="15.140625" style="83" customWidth="1"/>
    <col min="12803" max="12803" width="13.7109375" style="83" customWidth="1"/>
    <col min="12804" max="12804" width="16.28515625" style="83" customWidth="1"/>
    <col min="12805" max="12808" width="7.85546875" style="83"/>
    <col min="12809" max="12809" width="14.7109375" style="83" bestFit="1" customWidth="1"/>
    <col min="12810" max="13051" width="7.85546875" style="83"/>
    <col min="13052" max="13052" width="26.42578125" style="83" customWidth="1"/>
    <col min="13053" max="13053" width="12.28515625" style="83" customWidth="1"/>
    <col min="13054" max="13054" width="14.85546875" style="83" customWidth="1"/>
    <col min="13055" max="13055" width="14.42578125" style="83" customWidth="1"/>
    <col min="13056" max="13058" width="15.140625" style="83" customWidth="1"/>
    <col min="13059" max="13059" width="13.7109375" style="83" customWidth="1"/>
    <col min="13060" max="13060" width="16.28515625" style="83" customWidth="1"/>
    <col min="13061" max="13064" width="7.85546875" style="83"/>
    <col min="13065" max="13065" width="14.7109375" style="83" bestFit="1" customWidth="1"/>
    <col min="13066" max="13307" width="7.85546875" style="83"/>
    <col min="13308" max="13308" width="26.42578125" style="83" customWidth="1"/>
    <col min="13309" max="13309" width="12.28515625" style="83" customWidth="1"/>
    <col min="13310" max="13310" width="14.85546875" style="83" customWidth="1"/>
    <col min="13311" max="13311" width="14.42578125" style="83" customWidth="1"/>
    <col min="13312" max="13314" width="15.140625" style="83" customWidth="1"/>
    <col min="13315" max="13315" width="13.7109375" style="83" customWidth="1"/>
    <col min="13316" max="13316" width="16.28515625" style="83" customWidth="1"/>
    <col min="13317" max="13320" width="7.85546875" style="83"/>
    <col min="13321" max="13321" width="14.7109375" style="83" bestFit="1" customWidth="1"/>
    <col min="13322" max="13563" width="7.85546875" style="83"/>
    <col min="13564" max="13564" width="26.42578125" style="83" customWidth="1"/>
    <col min="13565" max="13565" width="12.28515625" style="83" customWidth="1"/>
    <col min="13566" max="13566" width="14.85546875" style="83" customWidth="1"/>
    <col min="13567" max="13567" width="14.42578125" style="83" customWidth="1"/>
    <col min="13568" max="13570" width="15.140625" style="83" customWidth="1"/>
    <col min="13571" max="13571" width="13.7109375" style="83" customWidth="1"/>
    <col min="13572" max="13572" width="16.28515625" style="83" customWidth="1"/>
    <col min="13573" max="13576" width="7.85546875" style="83"/>
    <col min="13577" max="13577" width="14.7109375" style="83" bestFit="1" customWidth="1"/>
    <col min="13578" max="13819" width="7.85546875" style="83"/>
    <col min="13820" max="13820" width="26.42578125" style="83" customWidth="1"/>
    <col min="13821" max="13821" width="12.28515625" style="83" customWidth="1"/>
    <col min="13822" max="13822" width="14.85546875" style="83" customWidth="1"/>
    <col min="13823" max="13823" width="14.42578125" style="83" customWidth="1"/>
    <col min="13824" max="13826" width="15.140625" style="83" customWidth="1"/>
    <col min="13827" max="13827" width="13.7109375" style="83" customWidth="1"/>
    <col min="13828" max="13828" width="16.28515625" style="83" customWidth="1"/>
    <col min="13829" max="13832" width="7.85546875" style="83"/>
    <col min="13833" max="13833" width="14.7109375" style="83" bestFit="1" customWidth="1"/>
    <col min="13834" max="14075" width="7.85546875" style="83"/>
    <col min="14076" max="14076" width="26.42578125" style="83" customWidth="1"/>
    <col min="14077" max="14077" width="12.28515625" style="83" customWidth="1"/>
    <col min="14078" max="14078" width="14.85546875" style="83" customWidth="1"/>
    <col min="14079" max="14079" width="14.42578125" style="83" customWidth="1"/>
    <col min="14080" max="14082" width="15.140625" style="83" customWidth="1"/>
    <col min="14083" max="14083" width="13.7109375" style="83" customWidth="1"/>
    <col min="14084" max="14084" width="16.28515625" style="83" customWidth="1"/>
    <col min="14085" max="14088" width="7.85546875" style="83"/>
    <col min="14089" max="14089" width="14.7109375" style="83" bestFit="1" customWidth="1"/>
    <col min="14090" max="14331" width="7.85546875" style="83"/>
    <col min="14332" max="14332" width="26.42578125" style="83" customWidth="1"/>
    <col min="14333" max="14333" width="12.28515625" style="83" customWidth="1"/>
    <col min="14334" max="14334" width="14.85546875" style="83" customWidth="1"/>
    <col min="14335" max="14335" width="14.42578125" style="83" customWidth="1"/>
    <col min="14336" max="14338" width="15.140625" style="83" customWidth="1"/>
    <col min="14339" max="14339" width="13.7109375" style="83" customWidth="1"/>
    <col min="14340" max="14340" width="16.28515625" style="83" customWidth="1"/>
    <col min="14341" max="14344" width="7.85546875" style="83"/>
    <col min="14345" max="14345" width="14.7109375" style="83" bestFit="1" customWidth="1"/>
    <col min="14346" max="14587" width="7.85546875" style="83"/>
    <col min="14588" max="14588" width="26.42578125" style="83" customWidth="1"/>
    <col min="14589" max="14589" width="12.28515625" style="83" customWidth="1"/>
    <col min="14590" max="14590" width="14.85546875" style="83" customWidth="1"/>
    <col min="14591" max="14591" width="14.42578125" style="83" customWidth="1"/>
    <col min="14592" max="14594" width="15.140625" style="83" customWidth="1"/>
    <col min="14595" max="14595" width="13.7109375" style="83" customWidth="1"/>
    <col min="14596" max="14596" width="16.28515625" style="83" customWidth="1"/>
    <col min="14597" max="14600" width="7.85546875" style="83"/>
    <col min="14601" max="14601" width="14.7109375" style="83" bestFit="1" customWidth="1"/>
    <col min="14602" max="14843" width="7.85546875" style="83"/>
    <col min="14844" max="14844" width="26.42578125" style="83" customWidth="1"/>
    <col min="14845" max="14845" width="12.28515625" style="83" customWidth="1"/>
    <col min="14846" max="14846" width="14.85546875" style="83" customWidth="1"/>
    <col min="14847" max="14847" width="14.42578125" style="83" customWidth="1"/>
    <col min="14848" max="14850" width="15.140625" style="83" customWidth="1"/>
    <col min="14851" max="14851" width="13.7109375" style="83" customWidth="1"/>
    <col min="14852" max="14852" width="16.28515625" style="83" customWidth="1"/>
    <col min="14853" max="14856" width="7.85546875" style="83"/>
    <col min="14857" max="14857" width="14.7109375" style="83" bestFit="1" customWidth="1"/>
    <col min="14858" max="15099" width="7.85546875" style="83"/>
    <col min="15100" max="15100" width="26.42578125" style="83" customWidth="1"/>
    <col min="15101" max="15101" width="12.28515625" style="83" customWidth="1"/>
    <col min="15102" max="15102" width="14.85546875" style="83" customWidth="1"/>
    <col min="15103" max="15103" width="14.42578125" style="83" customWidth="1"/>
    <col min="15104" max="15106" width="15.140625" style="83" customWidth="1"/>
    <col min="15107" max="15107" width="13.7109375" style="83" customWidth="1"/>
    <col min="15108" max="15108" width="16.28515625" style="83" customWidth="1"/>
    <col min="15109" max="15112" width="7.85546875" style="83"/>
    <col min="15113" max="15113" width="14.7109375" style="83" bestFit="1" customWidth="1"/>
    <col min="15114" max="15355" width="7.85546875" style="83"/>
    <col min="15356" max="15356" width="26.42578125" style="83" customWidth="1"/>
    <col min="15357" max="15357" width="12.28515625" style="83" customWidth="1"/>
    <col min="15358" max="15358" width="14.85546875" style="83" customWidth="1"/>
    <col min="15359" max="15359" width="14.42578125" style="83" customWidth="1"/>
    <col min="15360" max="15362" width="15.140625" style="83" customWidth="1"/>
    <col min="15363" max="15363" width="13.7109375" style="83" customWidth="1"/>
    <col min="15364" max="15364" width="16.28515625" style="83" customWidth="1"/>
    <col min="15365" max="15368" width="7.85546875" style="83"/>
    <col min="15369" max="15369" width="14.7109375" style="83" bestFit="1" customWidth="1"/>
    <col min="15370" max="15611" width="7.85546875" style="83"/>
    <col min="15612" max="15612" width="26.42578125" style="83" customWidth="1"/>
    <col min="15613" max="15613" width="12.28515625" style="83" customWidth="1"/>
    <col min="15614" max="15614" width="14.85546875" style="83" customWidth="1"/>
    <col min="15615" max="15615" width="14.42578125" style="83" customWidth="1"/>
    <col min="15616" max="15618" width="15.140625" style="83" customWidth="1"/>
    <col min="15619" max="15619" width="13.7109375" style="83" customWidth="1"/>
    <col min="15620" max="15620" width="16.28515625" style="83" customWidth="1"/>
    <col min="15621" max="15624" width="7.85546875" style="83"/>
    <col min="15625" max="15625" width="14.7109375" style="83" bestFit="1" customWidth="1"/>
    <col min="15626" max="15867" width="7.85546875" style="83"/>
    <col min="15868" max="15868" width="26.42578125" style="83" customWidth="1"/>
    <col min="15869" max="15869" width="12.28515625" style="83" customWidth="1"/>
    <col min="15870" max="15870" width="14.85546875" style="83" customWidth="1"/>
    <col min="15871" max="15871" width="14.42578125" style="83" customWidth="1"/>
    <col min="15872" max="15874" width="15.140625" style="83" customWidth="1"/>
    <col min="15875" max="15875" width="13.7109375" style="83" customWidth="1"/>
    <col min="15876" max="15876" width="16.28515625" style="83" customWidth="1"/>
    <col min="15877" max="15880" width="7.85546875" style="83"/>
    <col min="15881" max="15881" width="14.7109375" style="83" bestFit="1" customWidth="1"/>
    <col min="15882" max="16123" width="7.85546875" style="83"/>
    <col min="16124" max="16124" width="26.42578125" style="83" customWidth="1"/>
    <col min="16125" max="16125" width="12.28515625" style="83" customWidth="1"/>
    <col min="16126" max="16126" width="14.85546875" style="83" customWidth="1"/>
    <col min="16127" max="16127" width="14.42578125" style="83" customWidth="1"/>
    <col min="16128" max="16130" width="15.140625" style="83" customWidth="1"/>
    <col min="16131" max="16131" width="13.7109375" style="83" customWidth="1"/>
    <col min="16132" max="16132" width="16.28515625" style="83" customWidth="1"/>
    <col min="16133" max="16136" width="7.85546875" style="83"/>
    <col min="16137" max="16137" width="14.7109375" style="83" bestFit="1" customWidth="1"/>
    <col min="16138" max="16384" width="7.85546875" style="83"/>
  </cols>
  <sheetData>
    <row r="1" spans="1:9" s="89" customFormat="1" ht="15.75" x14ac:dyDescent="0.25">
      <c r="A1" s="313" t="s">
        <v>157</v>
      </c>
      <c r="B1" s="313"/>
      <c r="C1" s="313"/>
      <c r="D1" s="313"/>
      <c r="E1" s="313"/>
    </row>
    <row r="2" spans="1:9" s="275" customFormat="1" ht="25.5" customHeight="1" x14ac:dyDescent="0.2">
      <c r="A2" s="237" t="s">
        <v>2</v>
      </c>
      <c r="B2" s="237" t="s">
        <v>66</v>
      </c>
      <c r="C2" s="237" t="s">
        <v>166</v>
      </c>
      <c r="D2" s="237" t="s">
        <v>165</v>
      </c>
      <c r="E2" s="237" t="s">
        <v>73</v>
      </c>
      <c r="F2" s="300"/>
      <c r="G2" s="300"/>
    </row>
    <row r="3" spans="1:9" customFormat="1" ht="17.25" customHeight="1" x14ac:dyDescent="0.25">
      <c r="A3" s="92" t="s">
        <v>74</v>
      </c>
      <c r="B3" s="93"/>
      <c r="C3" s="94"/>
      <c r="D3" s="95"/>
      <c r="E3" s="95"/>
      <c r="F3" s="302"/>
      <c r="G3" s="302"/>
      <c r="I3" s="97"/>
    </row>
    <row r="4" spans="1:9" customFormat="1" ht="12.95" customHeight="1" x14ac:dyDescent="0.25">
      <c r="A4" s="98" t="s">
        <v>76</v>
      </c>
      <c r="B4" s="99">
        <v>1</v>
      </c>
      <c r="C4" s="103">
        <v>40.5</v>
      </c>
      <c r="D4" s="100">
        <v>170</v>
      </c>
      <c r="E4" s="101">
        <f>B4*C4*D4</f>
        <v>6885</v>
      </c>
      <c r="F4" s="303"/>
      <c r="G4" s="303"/>
    </row>
    <row r="5" spans="1:9" customFormat="1" ht="12.95" customHeight="1" x14ac:dyDescent="0.25">
      <c r="A5" s="98" t="s">
        <v>143</v>
      </c>
      <c r="B5" s="99">
        <v>1</v>
      </c>
      <c r="C5" s="103">
        <v>25.012</v>
      </c>
      <c r="D5" s="100">
        <v>170</v>
      </c>
      <c r="E5" s="101">
        <f t="shared" ref="E5:E12" si="0">B5*C5*D5</f>
        <v>4252.04</v>
      </c>
      <c r="F5" s="303"/>
      <c r="G5" s="303"/>
    </row>
    <row r="6" spans="1:9" customFormat="1" ht="12.95" customHeight="1" x14ac:dyDescent="0.25">
      <c r="A6" s="98" t="s">
        <v>164</v>
      </c>
      <c r="B6" s="99">
        <v>1</v>
      </c>
      <c r="C6" s="103">
        <v>19.239999999999998</v>
      </c>
      <c r="D6" s="100">
        <v>170</v>
      </c>
      <c r="E6" s="101">
        <f t="shared" si="0"/>
        <v>3270.7999999999997</v>
      </c>
      <c r="F6" s="303"/>
      <c r="G6" s="303"/>
    </row>
    <row r="7" spans="1:9" customFormat="1" ht="12.95" customHeight="1" x14ac:dyDescent="0.25">
      <c r="A7" s="98" t="s">
        <v>77</v>
      </c>
      <c r="B7" s="99">
        <v>1</v>
      </c>
      <c r="C7" s="103">
        <v>17.68</v>
      </c>
      <c r="D7" s="100">
        <v>170</v>
      </c>
      <c r="E7" s="101">
        <f t="shared" si="0"/>
        <v>3005.6</v>
      </c>
      <c r="F7" s="303"/>
      <c r="G7" s="303"/>
    </row>
    <row r="8" spans="1:9" customFormat="1" ht="12.95" customHeight="1" x14ac:dyDescent="0.25">
      <c r="A8" s="104" t="s">
        <v>78</v>
      </c>
      <c r="B8" s="99"/>
      <c r="C8" s="103"/>
      <c r="D8" s="100"/>
      <c r="E8" s="101"/>
      <c r="F8" s="303"/>
      <c r="G8" s="303"/>
    </row>
    <row r="9" spans="1:9" customFormat="1" ht="12.95" customHeight="1" x14ac:dyDescent="0.25">
      <c r="A9" s="98" t="s">
        <v>79</v>
      </c>
      <c r="B9" s="99">
        <v>10</v>
      </c>
      <c r="C9" s="103">
        <f>(2133.56/220)*1.04</f>
        <v>10.085920000000002</v>
      </c>
      <c r="D9" s="100">
        <v>170</v>
      </c>
      <c r="E9" s="101">
        <f t="shared" si="0"/>
        <v>17146.064000000002</v>
      </c>
      <c r="F9" s="303"/>
      <c r="G9" s="303"/>
    </row>
    <row r="10" spans="1:9" customFormat="1" ht="12.95" customHeight="1" x14ac:dyDescent="0.25">
      <c r="A10" s="98" t="s">
        <v>80</v>
      </c>
      <c r="B10" s="99">
        <v>12</v>
      </c>
      <c r="C10" s="103">
        <f>(1114.48/220)*1.04</f>
        <v>5.2684509090909097</v>
      </c>
      <c r="D10" s="100">
        <v>170</v>
      </c>
      <c r="E10" s="101">
        <f t="shared" si="0"/>
        <v>10747.639854545456</v>
      </c>
      <c r="F10" s="303"/>
      <c r="G10" s="303"/>
    </row>
    <row r="11" spans="1:9" customFormat="1" ht="12.95" customHeight="1" x14ac:dyDescent="0.25">
      <c r="A11" s="98" t="s">
        <v>81</v>
      </c>
      <c r="B11" s="99">
        <v>3</v>
      </c>
      <c r="C11" s="103">
        <f>(2002/220)*1.04</f>
        <v>9.4640000000000004</v>
      </c>
      <c r="D11" s="100">
        <v>170</v>
      </c>
      <c r="E11" s="101">
        <f t="shared" si="0"/>
        <v>4826.6400000000003</v>
      </c>
      <c r="F11" s="303"/>
      <c r="G11" s="303"/>
    </row>
    <row r="12" spans="1:9" customFormat="1" ht="12.95" customHeight="1" x14ac:dyDescent="0.25">
      <c r="A12" s="98" t="s">
        <v>82</v>
      </c>
      <c r="B12" s="99">
        <v>1</v>
      </c>
      <c r="C12" s="103">
        <f>(2002/220)*1.04</f>
        <v>9.4640000000000004</v>
      </c>
      <c r="D12" s="100">
        <v>170</v>
      </c>
      <c r="E12" s="101">
        <f t="shared" si="0"/>
        <v>1608.88</v>
      </c>
      <c r="F12" s="303"/>
      <c r="G12" s="303"/>
    </row>
    <row r="13" spans="1:9" customFormat="1" ht="12.75" customHeight="1" x14ac:dyDescent="0.25">
      <c r="A13" s="304" t="s">
        <v>167</v>
      </c>
      <c r="B13" s="310">
        <f>SUM(E4:E11,)</f>
        <v>50133.783854545458</v>
      </c>
      <c r="C13" s="311"/>
      <c r="D13" s="311"/>
      <c r="E13" s="312"/>
      <c r="F13" s="302"/>
      <c r="G13" s="302"/>
    </row>
    <row r="14" spans="1:9" s="89" customFormat="1" ht="15.75" customHeight="1" x14ac:dyDescent="0.2"/>
    <row r="15" spans="1:9" s="89" customFormat="1" ht="15.75" customHeight="1" x14ac:dyDescent="0.25">
      <c r="A15" s="249"/>
    </row>
    <row r="16" spans="1:9" s="89" customFormat="1" x14ac:dyDescent="0.2">
      <c r="A16" s="250"/>
      <c r="B16" s="251"/>
      <c r="C16" s="252"/>
    </row>
    <row r="17" spans="1:7" s="89" customFormat="1" x14ac:dyDescent="0.2">
      <c r="A17" s="278"/>
      <c r="B17" s="281" t="s">
        <v>161</v>
      </c>
      <c r="C17" s="281" t="s">
        <v>162</v>
      </c>
      <c r="D17" s="276" t="s">
        <v>159</v>
      </c>
      <c r="E17" s="276" t="s">
        <v>160</v>
      </c>
      <c r="F17" s="276" t="s">
        <v>163</v>
      </c>
      <c r="G17" s="276" t="s">
        <v>158</v>
      </c>
    </row>
    <row r="18" spans="1:7" s="89" customFormat="1" ht="12.75" x14ac:dyDescent="0.2">
      <c r="A18" s="98" t="s">
        <v>76</v>
      </c>
      <c r="B18" s="99">
        <v>1</v>
      </c>
      <c r="C18" s="301">
        <v>13</v>
      </c>
      <c r="D18" s="276">
        <v>5.4</v>
      </c>
      <c r="E18" s="276">
        <v>12.96</v>
      </c>
      <c r="F18" s="279">
        <v>10</v>
      </c>
      <c r="G18" s="280">
        <f t="shared" ref="G18:G24" si="1">(B18*C18*(D18+E18+F18))</f>
        <v>368.68</v>
      </c>
    </row>
    <row r="19" spans="1:7" s="89" customFormat="1" ht="12.75" x14ac:dyDescent="0.2">
      <c r="A19" s="98" t="s">
        <v>143</v>
      </c>
      <c r="B19" s="99">
        <v>1</v>
      </c>
      <c r="C19" s="301">
        <v>13</v>
      </c>
      <c r="D19" s="276">
        <v>5.4</v>
      </c>
      <c r="E19" s="276">
        <v>12.96</v>
      </c>
      <c r="F19" s="279">
        <v>10</v>
      </c>
      <c r="G19" s="280">
        <f t="shared" si="1"/>
        <v>368.68</v>
      </c>
    </row>
    <row r="20" spans="1:7" s="89" customFormat="1" ht="12.75" x14ac:dyDescent="0.2">
      <c r="A20" s="98" t="s">
        <v>77</v>
      </c>
      <c r="B20" s="99">
        <v>1</v>
      </c>
      <c r="C20" s="301">
        <v>15</v>
      </c>
      <c r="D20" s="276">
        <v>5.4</v>
      </c>
      <c r="E20" s="276">
        <v>12.96</v>
      </c>
      <c r="F20" s="279">
        <v>10</v>
      </c>
      <c r="G20" s="280">
        <f t="shared" si="1"/>
        <v>425.4</v>
      </c>
    </row>
    <row r="21" spans="1:7" s="89" customFormat="1" ht="12.75" x14ac:dyDescent="0.2">
      <c r="A21" s="98" t="s">
        <v>79</v>
      </c>
      <c r="B21" s="99">
        <v>10</v>
      </c>
      <c r="C21" s="301">
        <v>15</v>
      </c>
      <c r="D21" s="276">
        <v>5.4</v>
      </c>
      <c r="E21" s="276">
        <v>12.96</v>
      </c>
      <c r="F21" s="279">
        <v>10</v>
      </c>
      <c r="G21" s="280">
        <f t="shared" si="1"/>
        <v>4254</v>
      </c>
    </row>
    <row r="22" spans="1:7" s="89" customFormat="1" ht="12.75" x14ac:dyDescent="0.2">
      <c r="A22" s="98" t="s">
        <v>80</v>
      </c>
      <c r="B22" s="99">
        <v>12</v>
      </c>
      <c r="C22" s="301">
        <v>15</v>
      </c>
      <c r="D22" s="276">
        <v>5.4</v>
      </c>
      <c r="E22" s="276">
        <v>12.96</v>
      </c>
      <c r="F22" s="279">
        <v>10</v>
      </c>
      <c r="G22" s="280">
        <f t="shared" si="1"/>
        <v>5104.8</v>
      </c>
    </row>
    <row r="23" spans="1:7" s="89" customFormat="1" ht="12.75" x14ac:dyDescent="0.2">
      <c r="A23" s="98" t="s">
        <v>81</v>
      </c>
      <c r="B23" s="99">
        <v>3</v>
      </c>
      <c r="C23" s="301">
        <v>15</v>
      </c>
      <c r="D23" s="276">
        <v>5.4</v>
      </c>
      <c r="E23" s="276">
        <v>12.96</v>
      </c>
      <c r="F23" s="279">
        <v>10</v>
      </c>
      <c r="G23" s="280">
        <f t="shared" si="1"/>
        <v>1276.2</v>
      </c>
    </row>
    <row r="24" spans="1:7" s="89" customFormat="1" ht="12.75" x14ac:dyDescent="0.2">
      <c r="A24" s="98" t="s">
        <v>82</v>
      </c>
      <c r="B24" s="99">
        <v>1</v>
      </c>
      <c r="C24" s="301">
        <v>15</v>
      </c>
      <c r="D24" s="276">
        <v>5.4</v>
      </c>
      <c r="E24" s="276">
        <v>12.96</v>
      </c>
      <c r="F24" s="279">
        <v>10</v>
      </c>
      <c r="G24" s="280">
        <f t="shared" si="1"/>
        <v>425.4</v>
      </c>
    </row>
    <row r="25" spans="1:7" s="89" customFormat="1" ht="6.75" customHeight="1" x14ac:dyDescent="0.2">
      <c r="A25" s="256"/>
      <c r="B25" s="257"/>
      <c r="C25" s="252"/>
      <c r="G25" s="277"/>
    </row>
    <row r="26" spans="1:7" s="89" customFormat="1" x14ac:dyDescent="0.2">
      <c r="A26" s="256"/>
      <c r="B26" s="257"/>
      <c r="C26" s="252"/>
      <c r="G26" s="305">
        <f>SUM(G18:G24)</f>
        <v>12223.160000000002</v>
      </c>
    </row>
    <row r="27" spans="1:7" s="89" customFormat="1" ht="15.75" x14ac:dyDescent="0.25">
      <c r="A27" s="258"/>
      <c r="B27" s="257"/>
      <c r="C27" s="259"/>
    </row>
    <row r="28" spans="1:7" s="89" customFormat="1" ht="12.75" x14ac:dyDescent="0.2"/>
    <row r="29" spans="1:7" s="89" customFormat="1" ht="12.75" x14ac:dyDescent="0.2"/>
    <row r="30" spans="1:7" s="89" customFormat="1" ht="12.75" x14ac:dyDescent="0.2"/>
    <row r="31" spans="1:7" s="89" customFormat="1" ht="12.75" x14ac:dyDescent="0.2"/>
    <row r="32" spans="1:7" s="89" customFormat="1" ht="12.75" x14ac:dyDescent="0.2"/>
    <row r="33" s="89" customFormat="1" ht="12.75" x14ac:dyDescent="0.2"/>
    <row r="34" s="89" customFormat="1" ht="12.75" x14ac:dyDescent="0.2"/>
    <row r="35" s="89" customFormat="1" ht="12.75" x14ac:dyDescent="0.2"/>
    <row r="36" s="89" customFormat="1" ht="12.75" x14ac:dyDescent="0.2"/>
    <row r="37" s="89" customFormat="1" ht="12.75" x14ac:dyDescent="0.2"/>
    <row r="38" s="89" customFormat="1" ht="12.75" x14ac:dyDescent="0.2"/>
    <row r="39" s="89" customFormat="1" ht="12.75" x14ac:dyDescent="0.2"/>
    <row r="40" s="89" customFormat="1" ht="12.75" x14ac:dyDescent="0.2"/>
    <row r="41" s="89" customFormat="1" ht="12.75" x14ac:dyDescent="0.2"/>
    <row r="42" s="89" customFormat="1" ht="12.75" x14ac:dyDescent="0.2"/>
    <row r="43" s="89" customFormat="1" ht="12.75" x14ac:dyDescent="0.2"/>
    <row r="44" s="89" customFormat="1" ht="12.75" x14ac:dyDescent="0.2"/>
  </sheetData>
  <mergeCells count="2">
    <mergeCell ref="B13:E13"/>
    <mergeCell ref="A1:E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93"/>
  <sheetViews>
    <sheetView showGridLines="0" workbookViewId="0">
      <selection activeCell="B12" sqref="B12"/>
    </sheetView>
  </sheetViews>
  <sheetFormatPr defaultColWidth="7.85546875" defaultRowHeight="15" x14ac:dyDescent="0.2"/>
  <cols>
    <col min="1" max="1" width="26.42578125" style="83" customWidth="1"/>
    <col min="2" max="2" width="12.28515625" style="83" customWidth="1"/>
    <col min="3" max="3" width="14.85546875" style="83" customWidth="1"/>
    <col min="4" max="4" width="14.42578125" style="83" customWidth="1"/>
    <col min="5" max="7" width="15.140625" style="83" customWidth="1"/>
    <col min="8" max="8" width="13.7109375" style="83" customWidth="1"/>
    <col min="9" max="9" width="16.28515625" style="83" customWidth="1"/>
    <col min="10" max="255" width="7.85546875" style="83"/>
    <col min="256" max="256" width="26.42578125" style="83" customWidth="1"/>
    <col min="257" max="257" width="12.28515625" style="83" customWidth="1"/>
    <col min="258" max="258" width="14.85546875" style="83" customWidth="1"/>
    <col min="259" max="259" width="14.42578125" style="83" customWidth="1"/>
    <col min="260" max="262" width="15.140625" style="83" customWidth="1"/>
    <col min="263" max="263" width="13.7109375" style="83" customWidth="1"/>
    <col min="264" max="264" width="16.28515625" style="83" customWidth="1"/>
    <col min="265" max="268" width="7.85546875" style="83"/>
    <col min="269" max="269" width="14.7109375" style="83" bestFit="1" customWidth="1"/>
    <col min="270" max="511" width="7.85546875" style="83"/>
    <col min="512" max="512" width="26.42578125" style="83" customWidth="1"/>
    <col min="513" max="513" width="12.28515625" style="83" customWidth="1"/>
    <col min="514" max="514" width="14.85546875" style="83" customWidth="1"/>
    <col min="515" max="515" width="14.42578125" style="83" customWidth="1"/>
    <col min="516" max="518" width="15.140625" style="83" customWidth="1"/>
    <col min="519" max="519" width="13.7109375" style="83" customWidth="1"/>
    <col min="520" max="520" width="16.28515625" style="83" customWidth="1"/>
    <col min="521" max="524" width="7.85546875" style="83"/>
    <col min="525" max="525" width="14.7109375" style="83" bestFit="1" customWidth="1"/>
    <col min="526" max="767" width="7.85546875" style="83"/>
    <col min="768" max="768" width="26.42578125" style="83" customWidth="1"/>
    <col min="769" max="769" width="12.28515625" style="83" customWidth="1"/>
    <col min="770" max="770" width="14.85546875" style="83" customWidth="1"/>
    <col min="771" max="771" width="14.42578125" style="83" customWidth="1"/>
    <col min="772" max="774" width="15.140625" style="83" customWidth="1"/>
    <col min="775" max="775" width="13.7109375" style="83" customWidth="1"/>
    <col min="776" max="776" width="16.28515625" style="83" customWidth="1"/>
    <col min="777" max="780" width="7.85546875" style="83"/>
    <col min="781" max="781" width="14.7109375" style="83" bestFit="1" customWidth="1"/>
    <col min="782" max="1023" width="7.85546875" style="83"/>
    <col min="1024" max="1024" width="26.42578125" style="83" customWidth="1"/>
    <col min="1025" max="1025" width="12.28515625" style="83" customWidth="1"/>
    <col min="1026" max="1026" width="14.85546875" style="83" customWidth="1"/>
    <col min="1027" max="1027" width="14.42578125" style="83" customWidth="1"/>
    <col min="1028" max="1030" width="15.140625" style="83" customWidth="1"/>
    <col min="1031" max="1031" width="13.7109375" style="83" customWidth="1"/>
    <col min="1032" max="1032" width="16.28515625" style="83" customWidth="1"/>
    <col min="1033" max="1036" width="7.85546875" style="83"/>
    <col min="1037" max="1037" width="14.7109375" style="83" bestFit="1" customWidth="1"/>
    <col min="1038" max="1279" width="7.85546875" style="83"/>
    <col min="1280" max="1280" width="26.42578125" style="83" customWidth="1"/>
    <col min="1281" max="1281" width="12.28515625" style="83" customWidth="1"/>
    <col min="1282" max="1282" width="14.85546875" style="83" customWidth="1"/>
    <col min="1283" max="1283" width="14.42578125" style="83" customWidth="1"/>
    <col min="1284" max="1286" width="15.140625" style="83" customWidth="1"/>
    <col min="1287" max="1287" width="13.7109375" style="83" customWidth="1"/>
    <col min="1288" max="1288" width="16.28515625" style="83" customWidth="1"/>
    <col min="1289" max="1292" width="7.85546875" style="83"/>
    <col min="1293" max="1293" width="14.7109375" style="83" bestFit="1" customWidth="1"/>
    <col min="1294" max="1535" width="7.85546875" style="83"/>
    <col min="1536" max="1536" width="26.42578125" style="83" customWidth="1"/>
    <col min="1537" max="1537" width="12.28515625" style="83" customWidth="1"/>
    <col min="1538" max="1538" width="14.85546875" style="83" customWidth="1"/>
    <col min="1539" max="1539" width="14.42578125" style="83" customWidth="1"/>
    <col min="1540" max="1542" width="15.140625" style="83" customWidth="1"/>
    <col min="1543" max="1543" width="13.7109375" style="83" customWidth="1"/>
    <col min="1544" max="1544" width="16.28515625" style="83" customWidth="1"/>
    <col min="1545" max="1548" width="7.85546875" style="83"/>
    <col min="1549" max="1549" width="14.7109375" style="83" bestFit="1" customWidth="1"/>
    <col min="1550" max="1791" width="7.85546875" style="83"/>
    <col min="1792" max="1792" width="26.42578125" style="83" customWidth="1"/>
    <col min="1793" max="1793" width="12.28515625" style="83" customWidth="1"/>
    <col min="1794" max="1794" width="14.85546875" style="83" customWidth="1"/>
    <col min="1795" max="1795" width="14.42578125" style="83" customWidth="1"/>
    <col min="1796" max="1798" width="15.140625" style="83" customWidth="1"/>
    <col min="1799" max="1799" width="13.7109375" style="83" customWidth="1"/>
    <col min="1800" max="1800" width="16.28515625" style="83" customWidth="1"/>
    <col min="1801" max="1804" width="7.85546875" style="83"/>
    <col min="1805" max="1805" width="14.7109375" style="83" bestFit="1" customWidth="1"/>
    <col min="1806" max="2047" width="7.85546875" style="83"/>
    <col min="2048" max="2048" width="26.42578125" style="83" customWidth="1"/>
    <col min="2049" max="2049" width="12.28515625" style="83" customWidth="1"/>
    <col min="2050" max="2050" width="14.85546875" style="83" customWidth="1"/>
    <col min="2051" max="2051" width="14.42578125" style="83" customWidth="1"/>
    <col min="2052" max="2054" width="15.140625" style="83" customWidth="1"/>
    <col min="2055" max="2055" width="13.7109375" style="83" customWidth="1"/>
    <col min="2056" max="2056" width="16.28515625" style="83" customWidth="1"/>
    <col min="2057" max="2060" width="7.85546875" style="83"/>
    <col min="2061" max="2061" width="14.7109375" style="83" bestFit="1" customWidth="1"/>
    <col min="2062" max="2303" width="7.85546875" style="83"/>
    <col min="2304" max="2304" width="26.42578125" style="83" customWidth="1"/>
    <col min="2305" max="2305" width="12.28515625" style="83" customWidth="1"/>
    <col min="2306" max="2306" width="14.85546875" style="83" customWidth="1"/>
    <col min="2307" max="2307" width="14.42578125" style="83" customWidth="1"/>
    <col min="2308" max="2310" width="15.140625" style="83" customWidth="1"/>
    <col min="2311" max="2311" width="13.7109375" style="83" customWidth="1"/>
    <col min="2312" max="2312" width="16.28515625" style="83" customWidth="1"/>
    <col min="2313" max="2316" width="7.85546875" style="83"/>
    <col min="2317" max="2317" width="14.7109375" style="83" bestFit="1" customWidth="1"/>
    <col min="2318" max="2559" width="7.85546875" style="83"/>
    <col min="2560" max="2560" width="26.42578125" style="83" customWidth="1"/>
    <col min="2561" max="2561" width="12.28515625" style="83" customWidth="1"/>
    <col min="2562" max="2562" width="14.85546875" style="83" customWidth="1"/>
    <col min="2563" max="2563" width="14.42578125" style="83" customWidth="1"/>
    <col min="2564" max="2566" width="15.140625" style="83" customWidth="1"/>
    <col min="2567" max="2567" width="13.7109375" style="83" customWidth="1"/>
    <col min="2568" max="2568" width="16.28515625" style="83" customWidth="1"/>
    <col min="2569" max="2572" width="7.85546875" style="83"/>
    <col min="2573" max="2573" width="14.7109375" style="83" bestFit="1" customWidth="1"/>
    <col min="2574" max="2815" width="7.85546875" style="83"/>
    <col min="2816" max="2816" width="26.42578125" style="83" customWidth="1"/>
    <col min="2817" max="2817" width="12.28515625" style="83" customWidth="1"/>
    <col min="2818" max="2818" width="14.85546875" style="83" customWidth="1"/>
    <col min="2819" max="2819" width="14.42578125" style="83" customWidth="1"/>
    <col min="2820" max="2822" width="15.140625" style="83" customWidth="1"/>
    <col min="2823" max="2823" width="13.7109375" style="83" customWidth="1"/>
    <col min="2824" max="2824" width="16.28515625" style="83" customWidth="1"/>
    <col min="2825" max="2828" width="7.85546875" style="83"/>
    <col min="2829" max="2829" width="14.7109375" style="83" bestFit="1" customWidth="1"/>
    <col min="2830" max="3071" width="7.85546875" style="83"/>
    <col min="3072" max="3072" width="26.42578125" style="83" customWidth="1"/>
    <col min="3073" max="3073" width="12.28515625" style="83" customWidth="1"/>
    <col min="3074" max="3074" width="14.85546875" style="83" customWidth="1"/>
    <col min="3075" max="3075" width="14.42578125" style="83" customWidth="1"/>
    <col min="3076" max="3078" width="15.140625" style="83" customWidth="1"/>
    <col min="3079" max="3079" width="13.7109375" style="83" customWidth="1"/>
    <col min="3080" max="3080" width="16.28515625" style="83" customWidth="1"/>
    <col min="3081" max="3084" width="7.85546875" style="83"/>
    <col min="3085" max="3085" width="14.7109375" style="83" bestFit="1" customWidth="1"/>
    <col min="3086" max="3327" width="7.85546875" style="83"/>
    <col min="3328" max="3328" width="26.42578125" style="83" customWidth="1"/>
    <col min="3329" max="3329" width="12.28515625" style="83" customWidth="1"/>
    <col min="3330" max="3330" width="14.85546875" style="83" customWidth="1"/>
    <col min="3331" max="3331" width="14.42578125" style="83" customWidth="1"/>
    <col min="3332" max="3334" width="15.140625" style="83" customWidth="1"/>
    <col min="3335" max="3335" width="13.7109375" style="83" customWidth="1"/>
    <col min="3336" max="3336" width="16.28515625" style="83" customWidth="1"/>
    <col min="3337" max="3340" width="7.85546875" style="83"/>
    <col min="3341" max="3341" width="14.7109375" style="83" bestFit="1" customWidth="1"/>
    <col min="3342" max="3583" width="7.85546875" style="83"/>
    <col min="3584" max="3584" width="26.42578125" style="83" customWidth="1"/>
    <col min="3585" max="3585" width="12.28515625" style="83" customWidth="1"/>
    <col min="3586" max="3586" width="14.85546875" style="83" customWidth="1"/>
    <col min="3587" max="3587" width="14.42578125" style="83" customWidth="1"/>
    <col min="3588" max="3590" width="15.140625" style="83" customWidth="1"/>
    <col min="3591" max="3591" width="13.7109375" style="83" customWidth="1"/>
    <col min="3592" max="3592" width="16.28515625" style="83" customWidth="1"/>
    <col min="3593" max="3596" width="7.85546875" style="83"/>
    <col min="3597" max="3597" width="14.7109375" style="83" bestFit="1" customWidth="1"/>
    <col min="3598" max="3839" width="7.85546875" style="83"/>
    <col min="3840" max="3840" width="26.42578125" style="83" customWidth="1"/>
    <col min="3841" max="3841" width="12.28515625" style="83" customWidth="1"/>
    <col min="3842" max="3842" width="14.85546875" style="83" customWidth="1"/>
    <col min="3843" max="3843" width="14.42578125" style="83" customWidth="1"/>
    <col min="3844" max="3846" width="15.140625" style="83" customWidth="1"/>
    <col min="3847" max="3847" width="13.7109375" style="83" customWidth="1"/>
    <col min="3848" max="3848" width="16.28515625" style="83" customWidth="1"/>
    <col min="3849" max="3852" width="7.85546875" style="83"/>
    <col min="3853" max="3853" width="14.7109375" style="83" bestFit="1" customWidth="1"/>
    <col min="3854" max="4095" width="7.85546875" style="83"/>
    <col min="4096" max="4096" width="26.42578125" style="83" customWidth="1"/>
    <col min="4097" max="4097" width="12.28515625" style="83" customWidth="1"/>
    <col min="4098" max="4098" width="14.85546875" style="83" customWidth="1"/>
    <col min="4099" max="4099" width="14.42578125" style="83" customWidth="1"/>
    <col min="4100" max="4102" width="15.140625" style="83" customWidth="1"/>
    <col min="4103" max="4103" width="13.7109375" style="83" customWidth="1"/>
    <col min="4104" max="4104" width="16.28515625" style="83" customWidth="1"/>
    <col min="4105" max="4108" width="7.85546875" style="83"/>
    <col min="4109" max="4109" width="14.7109375" style="83" bestFit="1" customWidth="1"/>
    <col min="4110" max="4351" width="7.85546875" style="83"/>
    <col min="4352" max="4352" width="26.42578125" style="83" customWidth="1"/>
    <col min="4353" max="4353" width="12.28515625" style="83" customWidth="1"/>
    <col min="4354" max="4354" width="14.85546875" style="83" customWidth="1"/>
    <col min="4355" max="4355" width="14.42578125" style="83" customWidth="1"/>
    <col min="4356" max="4358" width="15.140625" style="83" customWidth="1"/>
    <col min="4359" max="4359" width="13.7109375" style="83" customWidth="1"/>
    <col min="4360" max="4360" width="16.28515625" style="83" customWidth="1"/>
    <col min="4361" max="4364" width="7.85546875" style="83"/>
    <col min="4365" max="4365" width="14.7109375" style="83" bestFit="1" customWidth="1"/>
    <col min="4366" max="4607" width="7.85546875" style="83"/>
    <col min="4608" max="4608" width="26.42578125" style="83" customWidth="1"/>
    <col min="4609" max="4609" width="12.28515625" style="83" customWidth="1"/>
    <col min="4610" max="4610" width="14.85546875" style="83" customWidth="1"/>
    <col min="4611" max="4611" width="14.42578125" style="83" customWidth="1"/>
    <col min="4612" max="4614" width="15.140625" style="83" customWidth="1"/>
    <col min="4615" max="4615" width="13.7109375" style="83" customWidth="1"/>
    <col min="4616" max="4616" width="16.28515625" style="83" customWidth="1"/>
    <col min="4617" max="4620" width="7.85546875" style="83"/>
    <col min="4621" max="4621" width="14.7109375" style="83" bestFit="1" customWidth="1"/>
    <col min="4622" max="4863" width="7.85546875" style="83"/>
    <col min="4864" max="4864" width="26.42578125" style="83" customWidth="1"/>
    <col min="4865" max="4865" width="12.28515625" style="83" customWidth="1"/>
    <col min="4866" max="4866" width="14.85546875" style="83" customWidth="1"/>
    <col min="4867" max="4867" width="14.42578125" style="83" customWidth="1"/>
    <col min="4868" max="4870" width="15.140625" style="83" customWidth="1"/>
    <col min="4871" max="4871" width="13.7109375" style="83" customWidth="1"/>
    <col min="4872" max="4872" width="16.28515625" style="83" customWidth="1"/>
    <col min="4873" max="4876" width="7.85546875" style="83"/>
    <col min="4877" max="4877" width="14.7109375" style="83" bestFit="1" customWidth="1"/>
    <col min="4878" max="5119" width="7.85546875" style="83"/>
    <col min="5120" max="5120" width="26.42578125" style="83" customWidth="1"/>
    <col min="5121" max="5121" width="12.28515625" style="83" customWidth="1"/>
    <col min="5122" max="5122" width="14.85546875" style="83" customWidth="1"/>
    <col min="5123" max="5123" width="14.42578125" style="83" customWidth="1"/>
    <col min="5124" max="5126" width="15.140625" style="83" customWidth="1"/>
    <col min="5127" max="5127" width="13.7109375" style="83" customWidth="1"/>
    <col min="5128" max="5128" width="16.28515625" style="83" customWidth="1"/>
    <col min="5129" max="5132" width="7.85546875" style="83"/>
    <col min="5133" max="5133" width="14.7109375" style="83" bestFit="1" customWidth="1"/>
    <col min="5134" max="5375" width="7.85546875" style="83"/>
    <col min="5376" max="5376" width="26.42578125" style="83" customWidth="1"/>
    <col min="5377" max="5377" width="12.28515625" style="83" customWidth="1"/>
    <col min="5378" max="5378" width="14.85546875" style="83" customWidth="1"/>
    <col min="5379" max="5379" width="14.42578125" style="83" customWidth="1"/>
    <col min="5380" max="5382" width="15.140625" style="83" customWidth="1"/>
    <col min="5383" max="5383" width="13.7109375" style="83" customWidth="1"/>
    <col min="5384" max="5384" width="16.28515625" style="83" customWidth="1"/>
    <col min="5385" max="5388" width="7.85546875" style="83"/>
    <col min="5389" max="5389" width="14.7109375" style="83" bestFit="1" customWidth="1"/>
    <col min="5390" max="5631" width="7.85546875" style="83"/>
    <col min="5632" max="5632" width="26.42578125" style="83" customWidth="1"/>
    <col min="5633" max="5633" width="12.28515625" style="83" customWidth="1"/>
    <col min="5634" max="5634" width="14.85546875" style="83" customWidth="1"/>
    <col min="5635" max="5635" width="14.42578125" style="83" customWidth="1"/>
    <col min="5636" max="5638" width="15.140625" style="83" customWidth="1"/>
    <col min="5639" max="5639" width="13.7109375" style="83" customWidth="1"/>
    <col min="5640" max="5640" width="16.28515625" style="83" customWidth="1"/>
    <col min="5641" max="5644" width="7.85546875" style="83"/>
    <col min="5645" max="5645" width="14.7109375" style="83" bestFit="1" customWidth="1"/>
    <col min="5646" max="5887" width="7.85546875" style="83"/>
    <col min="5888" max="5888" width="26.42578125" style="83" customWidth="1"/>
    <col min="5889" max="5889" width="12.28515625" style="83" customWidth="1"/>
    <col min="5890" max="5890" width="14.85546875" style="83" customWidth="1"/>
    <col min="5891" max="5891" width="14.42578125" style="83" customWidth="1"/>
    <col min="5892" max="5894" width="15.140625" style="83" customWidth="1"/>
    <col min="5895" max="5895" width="13.7109375" style="83" customWidth="1"/>
    <col min="5896" max="5896" width="16.28515625" style="83" customWidth="1"/>
    <col min="5897" max="5900" width="7.85546875" style="83"/>
    <col min="5901" max="5901" width="14.7109375" style="83" bestFit="1" customWidth="1"/>
    <col min="5902" max="6143" width="7.85546875" style="83"/>
    <col min="6144" max="6144" width="26.42578125" style="83" customWidth="1"/>
    <col min="6145" max="6145" width="12.28515625" style="83" customWidth="1"/>
    <col min="6146" max="6146" width="14.85546875" style="83" customWidth="1"/>
    <col min="6147" max="6147" width="14.42578125" style="83" customWidth="1"/>
    <col min="6148" max="6150" width="15.140625" style="83" customWidth="1"/>
    <col min="6151" max="6151" width="13.7109375" style="83" customWidth="1"/>
    <col min="6152" max="6152" width="16.28515625" style="83" customWidth="1"/>
    <col min="6153" max="6156" width="7.85546875" style="83"/>
    <col min="6157" max="6157" width="14.7109375" style="83" bestFit="1" customWidth="1"/>
    <col min="6158" max="6399" width="7.85546875" style="83"/>
    <col min="6400" max="6400" width="26.42578125" style="83" customWidth="1"/>
    <col min="6401" max="6401" width="12.28515625" style="83" customWidth="1"/>
    <col min="6402" max="6402" width="14.85546875" style="83" customWidth="1"/>
    <col min="6403" max="6403" width="14.42578125" style="83" customWidth="1"/>
    <col min="6404" max="6406" width="15.140625" style="83" customWidth="1"/>
    <col min="6407" max="6407" width="13.7109375" style="83" customWidth="1"/>
    <col min="6408" max="6408" width="16.28515625" style="83" customWidth="1"/>
    <col min="6409" max="6412" width="7.85546875" style="83"/>
    <col min="6413" max="6413" width="14.7109375" style="83" bestFit="1" customWidth="1"/>
    <col min="6414" max="6655" width="7.85546875" style="83"/>
    <col min="6656" max="6656" width="26.42578125" style="83" customWidth="1"/>
    <col min="6657" max="6657" width="12.28515625" style="83" customWidth="1"/>
    <col min="6658" max="6658" width="14.85546875" style="83" customWidth="1"/>
    <col min="6659" max="6659" width="14.42578125" style="83" customWidth="1"/>
    <col min="6660" max="6662" width="15.140625" style="83" customWidth="1"/>
    <col min="6663" max="6663" width="13.7109375" style="83" customWidth="1"/>
    <col min="6664" max="6664" width="16.28515625" style="83" customWidth="1"/>
    <col min="6665" max="6668" width="7.85546875" style="83"/>
    <col min="6669" max="6669" width="14.7109375" style="83" bestFit="1" customWidth="1"/>
    <col min="6670" max="6911" width="7.85546875" style="83"/>
    <col min="6912" max="6912" width="26.42578125" style="83" customWidth="1"/>
    <col min="6913" max="6913" width="12.28515625" style="83" customWidth="1"/>
    <col min="6914" max="6914" width="14.85546875" style="83" customWidth="1"/>
    <col min="6915" max="6915" width="14.42578125" style="83" customWidth="1"/>
    <col min="6916" max="6918" width="15.140625" style="83" customWidth="1"/>
    <col min="6919" max="6919" width="13.7109375" style="83" customWidth="1"/>
    <col min="6920" max="6920" width="16.28515625" style="83" customWidth="1"/>
    <col min="6921" max="6924" width="7.85546875" style="83"/>
    <col min="6925" max="6925" width="14.7109375" style="83" bestFit="1" customWidth="1"/>
    <col min="6926" max="7167" width="7.85546875" style="83"/>
    <col min="7168" max="7168" width="26.42578125" style="83" customWidth="1"/>
    <col min="7169" max="7169" width="12.28515625" style="83" customWidth="1"/>
    <col min="7170" max="7170" width="14.85546875" style="83" customWidth="1"/>
    <col min="7171" max="7171" width="14.42578125" style="83" customWidth="1"/>
    <col min="7172" max="7174" width="15.140625" style="83" customWidth="1"/>
    <col min="7175" max="7175" width="13.7109375" style="83" customWidth="1"/>
    <col min="7176" max="7176" width="16.28515625" style="83" customWidth="1"/>
    <col min="7177" max="7180" width="7.85546875" style="83"/>
    <col min="7181" max="7181" width="14.7109375" style="83" bestFit="1" customWidth="1"/>
    <col min="7182" max="7423" width="7.85546875" style="83"/>
    <col min="7424" max="7424" width="26.42578125" style="83" customWidth="1"/>
    <col min="7425" max="7425" width="12.28515625" style="83" customWidth="1"/>
    <col min="7426" max="7426" width="14.85546875" style="83" customWidth="1"/>
    <col min="7427" max="7427" width="14.42578125" style="83" customWidth="1"/>
    <col min="7428" max="7430" width="15.140625" style="83" customWidth="1"/>
    <col min="7431" max="7431" width="13.7109375" style="83" customWidth="1"/>
    <col min="7432" max="7432" width="16.28515625" style="83" customWidth="1"/>
    <col min="7433" max="7436" width="7.85546875" style="83"/>
    <col min="7437" max="7437" width="14.7109375" style="83" bestFit="1" customWidth="1"/>
    <col min="7438" max="7679" width="7.85546875" style="83"/>
    <col min="7680" max="7680" width="26.42578125" style="83" customWidth="1"/>
    <col min="7681" max="7681" width="12.28515625" style="83" customWidth="1"/>
    <col min="7682" max="7682" width="14.85546875" style="83" customWidth="1"/>
    <col min="7683" max="7683" width="14.42578125" style="83" customWidth="1"/>
    <col min="7684" max="7686" width="15.140625" style="83" customWidth="1"/>
    <col min="7687" max="7687" width="13.7109375" style="83" customWidth="1"/>
    <col min="7688" max="7688" width="16.28515625" style="83" customWidth="1"/>
    <col min="7689" max="7692" width="7.85546875" style="83"/>
    <col min="7693" max="7693" width="14.7109375" style="83" bestFit="1" customWidth="1"/>
    <col min="7694" max="7935" width="7.85546875" style="83"/>
    <col min="7936" max="7936" width="26.42578125" style="83" customWidth="1"/>
    <col min="7937" max="7937" width="12.28515625" style="83" customWidth="1"/>
    <col min="7938" max="7938" width="14.85546875" style="83" customWidth="1"/>
    <col min="7939" max="7939" width="14.42578125" style="83" customWidth="1"/>
    <col min="7940" max="7942" width="15.140625" style="83" customWidth="1"/>
    <col min="7943" max="7943" width="13.7109375" style="83" customWidth="1"/>
    <col min="7944" max="7944" width="16.28515625" style="83" customWidth="1"/>
    <col min="7945" max="7948" width="7.85546875" style="83"/>
    <col min="7949" max="7949" width="14.7109375" style="83" bestFit="1" customWidth="1"/>
    <col min="7950" max="8191" width="7.85546875" style="83"/>
    <col min="8192" max="8192" width="26.42578125" style="83" customWidth="1"/>
    <col min="8193" max="8193" width="12.28515625" style="83" customWidth="1"/>
    <col min="8194" max="8194" width="14.85546875" style="83" customWidth="1"/>
    <col min="8195" max="8195" width="14.42578125" style="83" customWidth="1"/>
    <col min="8196" max="8198" width="15.140625" style="83" customWidth="1"/>
    <col min="8199" max="8199" width="13.7109375" style="83" customWidth="1"/>
    <col min="8200" max="8200" width="16.28515625" style="83" customWidth="1"/>
    <col min="8201" max="8204" width="7.85546875" style="83"/>
    <col min="8205" max="8205" width="14.7109375" style="83" bestFit="1" customWidth="1"/>
    <col min="8206" max="8447" width="7.85546875" style="83"/>
    <col min="8448" max="8448" width="26.42578125" style="83" customWidth="1"/>
    <col min="8449" max="8449" width="12.28515625" style="83" customWidth="1"/>
    <col min="8450" max="8450" width="14.85546875" style="83" customWidth="1"/>
    <col min="8451" max="8451" width="14.42578125" style="83" customWidth="1"/>
    <col min="8452" max="8454" width="15.140625" style="83" customWidth="1"/>
    <col min="8455" max="8455" width="13.7109375" style="83" customWidth="1"/>
    <col min="8456" max="8456" width="16.28515625" style="83" customWidth="1"/>
    <col min="8457" max="8460" width="7.85546875" style="83"/>
    <col min="8461" max="8461" width="14.7109375" style="83" bestFit="1" customWidth="1"/>
    <col min="8462" max="8703" width="7.85546875" style="83"/>
    <col min="8704" max="8704" width="26.42578125" style="83" customWidth="1"/>
    <col min="8705" max="8705" width="12.28515625" style="83" customWidth="1"/>
    <col min="8706" max="8706" width="14.85546875" style="83" customWidth="1"/>
    <col min="8707" max="8707" width="14.42578125" style="83" customWidth="1"/>
    <col min="8708" max="8710" width="15.140625" style="83" customWidth="1"/>
    <col min="8711" max="8711" width="13.7109375" style="83" customWidth="1"/>
    <col min="8712" max="8712" width="16.28515625" style="83" customWidth="1"/>
    <col min="8713" max="8716" width="7.85546875" style="83"/>
    <col min="8717" max="8717" width="14.7109375" style="83" bestFit="1" customWidth="1"/>
    <col min="8718" max="8959" width="7.85546875" style="83"/>
    <col min="8960" max="8960" width="26.42578125" style="83" customWidth="1"/>
    <col min="8961" max="8961" width="12.28515625" style="83" customWidth="1"/>
    <col min="8962" max="8962" width="14.85546875" style="83" customWidth="1"/>
    <col min="8963" max="8963" width="14.42578125" style="83" customWidth="1"/>
    <col min="8964" max="8966" width="15.140625" style="83" customWidth="1"/>
    <col min="8967" max="8967" width="13.7109375" style="83" customWidth="1"/>
    <col min="8968" max="8968" width="16.28515625" style="83" customWidth="1"/>
    <col min="8969" max="8972" width="7.85546875" style="83"/>
    <col min="8973" max="8973" width="14.7109375" style="83" bestFit="1" customWidth="1"/>
    <col min="8974" max="9215" width="7.85546875" style="83"/>
    <col min="9216" max="9216" width="26.42578125" style="83" customWidth="1"/>
    <col min="9217" max="9217" width="12.28515625" style="83" customWidth="1"/>
    <col min="9218" max="9218" width="14.85546875" style="83" customWidth="1"/>
    <col min="9219" max="9219" width="14.42578125" style="83" customWidth="1"/>
    <col min="9220" max="9222" width="15.140625" style="83" customWidth="1"/>
    <col min="9223" max="9223" width="13.7109375" style="83" customWidth="1"/>
    <col min="9224" max="9224" width="16.28515625" style="83" customWidth="1"/>
    <col min="9225" max="9228" width="7.85546875" style="83"/>
    <col min="9229" max="9229" width="14.7109375" style="83" bestFit="1" customWidth="1"/>
    <col min="9230" max="9471" width="7.85546875" style="83"/>
    <col min="9472" max="9472" width="26.42578125" style="83" customWidth="1"/>
    <col min="9473" max="9473" width="12.28515625" style="83" customWidth="1"/>
    <col min="9474" max="9474" width="14.85546875" style="83" customWidth="1"/>
    <col min="9475" max="9475" width="14.42578125" style="83" customWidth="1"/>
    <col min="9476" max="9478" width="15.140625" style="83" customWidth="1"/>
    <col min="9479" max="9479" width="13.7109375" style="83" customWidth="1"/>
    <col min="9480" max="9480" width="16.28515625" style="83" customWidth="1"/>
    <col min="9481" max="9484" width="7.85546875" style="83"/>
    <col min="9485" max="9485" width="14.7109375" style="83" bestFit="1" customWidth="1"/>
    <col min="9486" max="9727" width="7.85546875" style="83"/>
    <col min="9728" max="9728" width="26.42578125" style="83" customWidth="1"/>
    <col min="9729" max="9729" width="12.28515625" style="83" customWidth="1"/>
    <col min="9730" max="9730" width="14.85546875" style="83" customWidth="1"/>
    <col min="9731" max="9731" width="14.42578125" style="83" customWidth="1"/>
    <col min="9732" max="9734" width="15.140625" style="83" customWidth="1"/>
    <col min="9735" max="9735" width="13.7109375" style="83" customWidth="1"/>
    <col min="9736" max="9736" width="16.28515625" style="83" customWidth="1"/>
    <col min="9737" max="9740" width="7.85546875" style="83"/>
    <col min="9741" max="9741" width="14.7109375" style="83" bestFit="1" customWidth="1"/>
    <col min="9742" max="9983" width="7.85546875" style="83"/>
    <col min="9984" max="9984" width="26.42578125" style="83" customWidth="1"/>
    <col min="9985" max="9985" width="12.28515625" style="83" customWidth="1"/>
    <col min="9986" max="9986" width="14.85546875" style="83" customWidth="1"/>
    <col min="9987" max="9987" width="14.42578125" style="83" customWidth="1"/>
    <col min="9988" max="9990" width="15.140625" style="83" customWidth="1"/>
    <col min="9991" max="9991" width="13.7109375" style="83" customWidth="1"/>
    <col min="9992" max="9992" width="16.28515625" style="83" customWidth="1"/>
    <col min="9993" max="9996" width="7.85546875" style="83"/>
    <col min="9997" max="9997" width="14.7109375" style="83" bestFit="1" customWidth="1"/>
    <col min="9998" max="10239" width="7.85546875" style="83"/>
    <col min="10240" max="10240" width="26.42578125" style="83" customWidth="1"/>
    <col min="10241" max="10241" width="12.28515625" style="83" customWidth="1"/>
    <col min="10242" max="10242" width="14.85546875" style="83" customWidth="1"/>
    <col min="10243" max="10243" width="14.42578125" style="83" customWidth="1"/>
    <col min="10244" max="10246" width="15.140625" style="83" customWidth="1"/>
    <col min="10247" max="10247" width="13.7109375" style="83" customWidth="1"/>
    <col min="10248" max="10248" width="16.28515625" style="83" customWidth="1"/>
    <col min="10249" max="10252" width="7.85546875" style="83"/>
    <col min="10253" max="10253" width="14.7109375" style="83" bestFit="1" customWidth="1"/>
    <col min="10254" max="10495" width="7.85546875" style="83"/>
    <col min="10496" max="10496" width="26.42578125" style="83" customWidth="1"/>
    <col min="10497" max="10497" width="12.28515625" style="83" customWidth="1"/>
    <col min="10498" max="10498" width="14.85546875" style="83" customWidth="1"/>
    <col min="10499" max="10499" width="14.42578125" style="83" customWidth="1"/>
    <col min="10500" max="10502" width="15.140625" style="83" customWidth="1"/>
    <col min="10503" max="10503" width="13.7109375" style="83" customWidth="1"/>
    <col min="10504" max="10504" width="16.28515625" style="83" customWidth="1"/>
    <col min="10505" max="10508" width="7.85546875" style="83"/>
    <col min="10509" max="10509" width="14.7109375" style="83" bestFit="1" customWidth="1"/>
    <col min="10510" max="10751" width="7.85546875" style="83"/>
    <col min="10752" max="10752" width="26.42578125" style="83" customWidth="1"/>
    <col min="10753" max="10753" width="12.28515625" style="83" customWidth="1"/>
    <col min="10754" max="10754" width="14.85546875" style="83" customWidth="1"/>
    <col min="10755" max="10755" width="14.42578125" style="83" customWidth="1"/>
    <col min="10756" max="10758" width="15.140625" style="83" customWidth="1"/>
    <col min="10759" max="10759" width="13.7109375" style="83" customWidth="1"/>
    <col min="10760" max="10760" width="16.28515625" style="83" customWidth="1"/>
    <col min="10761" max="10764" width="7.85546875" style="83"/>
    <col min="10765" max="10765" width="14.7109375" style="83" bestFit="1" customWidth="1"/>
    <col min="10766" max="11007" width="7.85546875" style="83"/>
    <col min="11008" max="11008" width="26.42578125" style="83" customWidth="1"/>
    <col min="11009" max="11009" width="12.28515625" style="83" customWidth="1"/>
    <col min="11010" max="11010" width="14.85546875" style="83" customWidth="1"/>
    <col min="11011" max="11011" width="14.42578125" style="83" customWidth="1"/>
    <col min="11012" max="11014" width="15.140625" style="83" customWidth="1"/>
    <col min="11015" max="11015" width="13.7109375" style="83" customWidth="1"/>
    <col min="11016" max="11016" width="16.28515625" style="83" customWidth="1"/>
    <col min="11017" max="11020" width="7.85546875" style="83"/>
    <col min="11021" max="11021" width="14.7109375" style="83" bestFit="1" customWidth="1"/>
    <col min="11022" max="11263" width="7.85546875" style="83"/>
    <col min="11264" max="11264" width="26.42578125" style="83" customWidth="1"/>
    <col min="11265" max="11265" width="12.28515625" style="83" customWidth="1"/>
    <col min="11266" max="11266" width="14.85546875" style="83" customWidth="1"/>
    <col min="11267" max="11267" width="14.42578125" style="83" customWidth="1"/>
    <col min="11268" max="11270" width="15.140625" style="83" customWidth="1"/>
    <col min="11271" max="11271" width="13.7109375" style="83" customWidth="1"/>
    <col min="11272" max="11272" width="16.28515625" style="83" customWidth="1"/>
    <col min="11273" max="11276" width="7.85546875" style="83"/>
    <col min="11277" max="11277" width="14.7109375" style="83" bestFit="1" customWidth="1"/>
    <col min="11278" max="11519" width="7.85546875" style="83"/>
    <col min="11520" max="11520" width="26.42578125" style="83" customWidth="1"/>
    <col min="11521" max="11521" width="12.28515625" style="83" customWidth="1"/>
    <col min="11522" max="11522" width="14.85546875" style="83" customWidth="1"/>
    <col min="11523" max="11523" width="14.42578125" style="83" customWidth="1"/>
    <col min="11524" max="11526" width="15.140625" style="83" customWidth="1"/>
    <col min="11527" max="11527" width="13.7109375" style="83" customWidth="1"/>
    <col min="11528" max="11528" width="16.28515625" style="83" customWidth="1"/>
    <col min="11529" max="11532" width="7.85546875" style="83"/>
    <col min="11533" max="11533" width="14.7109375" style="83" bestFit="1" customWidth="1"/>
    <col min="11534" max="11775" width="7.85546875" style="83"/>
    <col min="11776" max="11776" width="26.42578125" style="83" customWidth="1"/>
    <col min="11777" max="11777" width="12.28515625" style="83" customWidth="1"/>
    <col min="11778" max="11778" width="14.85546875" style="83" customWidth="1"/>
    <col min="11779" max="11779" width="14.42578125" style="83" customWidth="1"/>
    <col min="11780" max="11782" width="15.140625" style="83" customWidth="1"/>
    <col min="11783" max="11783" width="13.7109375" style="83" customWidth="1"/>
    <col min="11784" max="11784" width="16.28515625" style="83" customWidth="1"/>
    <col min="11785" max="11788" width="7.85546875" style="83"/>
    <col min="11789" max="11789" width="14.7109375" style="83" bestFit="1" customWidth="1"/>
    <col min="11790" max="12031" width="7.85546875" style="83"/>
    <col min="12032" max="12032" width="26.42578125" style="83" customWidth="1"/>
    <col min="12033" max="12033" width="12.28515625" style="83" customWidth="1"/>
    <col min="12034" max="12034" width="14.85546875" style="83" customWidth="1"/>
    <col min="12035" max="12035" width="14.42578125" style="83" customWidth="1"/>
    <col min="12036" max="12038" width="15.140625" style="83" customWidth="1"/>
    <col min="12039" max="12039" width="13.7109375" style="83" customWidth="1"/>
    <col min="12040" max="12040" width="16.28515625" style="83" customWidth="1"/>
    <col min="12041" max="12044" width="7.85546875" style="83"/>
    <col min="12045" max="12045" width="14.7109375" style="83" bestFit="1" customWidth="1"/>
    <col min="12046" max="12287" width="7.85546875" style="83"/>
    <col min="12288" max="12288" width="26.42578125" style="83" customWidth="1"/>
    <col min="12289" max="12289" width="12.28515625" style="83" customWidth="1"/>
    <col min="12290" max="12290" width="14.85546875" style="83" customWidth="1"/>
    <col min="12291" max="12291" width="14.42578125" style="83" customWidth="1"/>
    <col min="12292" max="12294" width="15.140625" style="83" customWidth="1"/>
    <col min="12295" max="12295" width="13.7109375" style="83" customWidth="1"/>
    <col min="12296" max="12296" width="16.28515625" style="83" customWidth="1"/>
    <col min="12297" max="12300" width="7.85546875" style="83"/>
    <col min="12301" max="12301" width="14.7109375" style="83" bestFit="1" customWidth="1"/>
    <col min="12302" max="12543" width="7.85546875" style="83"/>
    <col min="12544" max="12544" width="26.42578125" style="83" customWidth="1"/>
    <col min="12545" max="12545" width="12.28515625" style="83" customWidth="1"/>
    <col min="12546" max="12546" width="14.85546875" style="83" customWidth="1"/>
    <col min="12547" max="12547" width="14.42578125" style="83" customWidth="1"/>
    <col min="12548" max="12550" width="15.140625" style="83" customWidth="1"/>
    <col min="12551" max="12551" width="13.7109375" style="83" customWidth="1"/>
    <col min="12552" max="12552" width="16.28515625" style="83" customWidth="1"/>
    <col min="12553" max="12556" width="7.85546875" style="83"/>
    <col min="12557" max="12557" width="14.7109375" style="83" bestFit="1" customWidth="1"/>
    <col min="12558" max="12799" width="7.85546875" style="83"/>
    <col min="12800" max="12800" width="26.42578125" style="83" customWidth="1"/>
    <col min="12801" max="12801" width="12.28515625" style="83" customWidth="1"/>
    <col min="12802" max="12802" width="14.85546875" style="83" customWidth="1"/>
    <col min="12803" max="12803" width="14.42578125" style="83" customWidth="1"/>
    <col min="12804" max="12806" width="15.140625" style="83" customWidth="1"/>
    <col min="12807" max="12807" width="13.7109375" style="83" customWidth="1"/>
    <col min="12808" max="12808" width="16.28515625" style="83" customWidth="1"/>
    <col min="12809" max="12812" width="7.85546875" style="83"/>
    <col min="12813" max="12813" width="14.7109375" style="83" bestFit="1" customWidth="1"/>
    <col min="12814" max="13055" width="7.85546875" style="83"/>
    <col min="13056" max="13056" width="26.42578125" style="83" customWidth="1"/>
    <col min="13057" max="13057" width="12.28515625" style="83" customWidth="1"/>
    <col min="13058" max="13058" width="14.85546875" style="83" customWidth="1"/>
    <col min="13059" max="13059" width="14.42578125" style="83" customWidth="1"/>
    <col min="13060" max="13062" width="15.140625" style="83" customWidth="1"/>
    <col min="13063" max="13063" width="13.7109375" style="83" customWidth="1"/>
    <col min="13064" max="13064" width="16.28515625" style="83" customWidth="1"/>
    <col min="13065" max="13068" width="7.85546875" style="83"/>
    <col min="13069" max="13069" width="14.7109375" style="83" bestFit="1" customWidth="1"/>
    <col min="13070" max="13311" width="7.85546875" style="83"/>
    <col min="13312" max="13312" width="26.42578125" style="83" customWidth="1"/>
    <col min="13313" max="13313" width="12.28515625" style="83" customWidth="1"/>
    <col min="13314" max="13314" width="14.85546875" style="83" customWidth="1"/>
    <col min="13315" max="13315" width="14.42578125" style="83" customWidth="1"/>
    <col min="13316" max="13318" width="15.140625" style="83" customWidth="1"/>
    <col min="13319" max="13319" width="13.7109375" style="83" customWidth="1"/>
    <col min="13320" max="13320" width="16.28515625" style="83" customWidth="1"/>
    <col min="13321" max="13324" width="7.85546875" style="83"/>
    <col min="13325" max="13325" width="14.7109375" style="83" bestFit="1" customWidth="1"/>
    <col min="13326" max="13567" width="7.85546875" style="83"/>
    <col min="13568" max="13568" width="26.42578125" style="83" customWidth="1"/>
    <col min="13569" max="13569" width="12.28515625" style="83" customWidth="1"/>
    <col min="13570" max="13570" width="14.85546875" style="83" customWidth="1"/>
    <col min="13571" max="13571" width="14.42578125" style="83" customWidth="1"/>
    <col min="13572" max="13574" width="15.140625" style="83" customWidth="1"/>
    <col min="13575" max="13575" width="13.7109375" style="83" customWidth="1"/>
    <col min="13576" max="13576" width="16.28515625" style="83" customWidth="1"/>
    <col min="13577" max="13580" width="7.85546875" style="83"/>
    <col min="13581" max="13581" width="14.7109375" style="83" bestFit="1" customWidth="1"/>
    <col min="13582" max="13823" width="7.85546875" style="83"/>
    <col min="13824" max="13824" width="26.42578125" style="83" customWidth="1"/>
    <col min="13825" max="13825" width="12.28515625" style="83" customWidth="1"/>
    <col min="13826" max="13826" width="14.85546875" style="83" customWidth="1"/>
    <col min="13827" max="13827" width="14.42578125" style="83" customWidth="1"/>
    <col min="13828" max="13830" width="15.140625" style="83" customWidth="1"/>
    <col min="13831" max="13831" width="13.7109375" style="83" customWidth="1"/>
    <col min="13832" max="13832" width="16.28515625" style="83" customWidth="1"/>
    <col min="13833" max="13836" width="7.85546875" style="83"/>
    <col min="13837" max="13837" width="14.7109375" style="83" bestFit="1" customWidth="1"/>
    <col min="13838" max="14079" width="7.85546875" style="83"/>
    <col min="14080" max="14080" width="26.42578125" style="83" customWidth="1"/>
    <col min="14081" max="14081" width="12.28515625" style="83" customWidth="1"/>
    <col min="14082" max="14082" width="14.85546875" style="83" customWidth="1"/>
    <col min="14083" max="14083" width="14.42578125" style="83" customWidth="1"/>
    <col min="14084" max="14086" width="15.140625" style="83" customWidth="1"/>
    <col min="14087" max="14087" width="13.7109375" style="83" customWidth="1"/>
    <col min="14088" max="14088" width="16.28515625" style="83" customWidth="1"/>
    <col min="14089" max="14092" width="7.85546875" style="83"/>
    <col min="14093" max="14093" width="14.7109375" style="83" bestFit="1" customWidth="1"/>
    <col min="14094" max="14335" width="7.85546875" style="83"/>
    <col min="14336" max="14336" width="26.42578125" style="83" customWidth="1"/>
    <col min="14337" max="14337" width="12.28515625" style="83" customWidth="1"/>
    <col min="14338" max="14338" width="14.85546875" style="83" customWidth="1"/>
    <col min="14339" max="14339" width="14.42578125" style="83" customWidth="1"/>
    <col min="14340" max="14342" width="15.140625" style="83" customWidth="1"/>
    <col min="14343" max="14343" width="13.7109375" style="83" customWidth="1"/>
    <col min="14344" max="14344" width="16.28515625" style="83" customWidth="1"/>
    <col min="14345" max="14348" width="7.85546875" style="83"/>
    <col min="14349" max="14349" width="14.7109375" style="83" bestFit="1" customWidth="1"/>
    <col min="14350" max="14591" width="7.85546875" style="83"/>
    <col min="14592" max="14592" width="26.42578125" style="83" customWidth="1"/>
    <col min="14593" max="14593" width="12.28515625" style="83" customWidth="1"/>
    <col min="14594" max="14594" width="14.85546875" style="83" customWidth="1"/>
    <col min="14595" max="14595" width="14.42578125" style="83" customWidth="1"/>
    <col min="14596" max="14598" width="15.140625" style="83" customWidth="1"/>
    <col min="14599" max="14599" width="13.7109375" style="83" customWidth="1"/>
    <col min="14600" max="14600" width="16.28515625" style="83" customWidth="1"/>
    <col min="14601" max="14604" width="7.85546875" style="83"/>
    <col min="14605" max="14605" width="14.7109375" style="83" bestFit="1" customWidth="1"/>
    <col min="14606" max="14847" width="7.85546875" style="83"/>
    <col min="14848" max="14848" width="26.42578125" style="83" customWidth="1"/>
    <col min="14849" max="14849" width="12.28515625" style="83" customWidth="1"/>
    <col min="14850" max="14850" width="14.85546875" style="83" customWidth="1"/>
    <col min="14851" max="14851" width="14.42578125" style="83" customWidth="1"/>
    <col min="14852" max="14854" width="15.140625" style="83" customWidth="1"/>
    <col min="14855" max="14855" width="13.7109375" style="83" customWidth="1"/>
    <col min="14856" max="14856" width="16.28515625" style="83" customWidth="1"/>
    <col min="14857" max="14860" width="7.85546875" style="83"/>
    <col min="14861" max="14861" width="14.7109375" style="83" bestFit="1" customWidth="1"/>
    <col min="14862" max="15103" width="7.85546875" style="83"/>
    <col min="15104" max="15104" width="26.42578125" style="83" customWidth="1"/>
    <col min="15105" max="15105" width="12.28515625" style="83" customWidth="1"/>
    <col min="15106" max="15106" width="14.85546875" style="83" customWidth="1"/>
    <col min="15107" max="15107" width="14.42578125" style="83" customWidth="1"/>
    <col min="15108" max="15110" width="15.140625" style="83" customWidth="1"/>
    <col min="15111" max="15111" width="13.7109375" style="83" customWidth="1"/>
    <col min="15112" max="15112" width="16.28515625" style="83" customWidth="1"/>
    <col min="15113" max="15116" width="7.85546875" style="83"/>
    <col min="15117" max="15117" width="14.7109375" style="83" bestFit="1" customWidth="1"/>
    <col min="15118" max="15359" width="7.85546875" style="83"/>
    <col min="15360" max="15360" width="26.42578125" style="83" customWidth="1"/>
    <col min="15361" max="15361" width="12.28515625" style="83" customWidth="1"/>
    <col min="15362" max="15362" width="14.85546875" style="83" customWidth="1"/>
    <col min="15363" max="15363" width="14.42578125" style="83" customWidth="1"/>
    <col min="15364" max="15366" width="15.140625" style="83" customWidth="1"/>
    <col min="15367" max="15367" width="13.7109375" style="83" customWidth="1"/>
    <col min="15368" max="15368" width="16.28515625" style="83" customWidth="1"/>
    <col min="15369" max="15372" width="7.85546875" style="83"/>
    <col min="15373" max="15373" width="14.7109375" style="83" bestFit="1" customWidth="1"/>
    <col min="15374" max="15615" width="7.85546875" style="83"/>
    <col min="15616" max="15616" width="26.42578125" style="83" customWidth="1"/>
    <col min="15617" max="15617" width="12.28515625" style="83" customWidth="1"/>
    <col min="15618" max="15618" width="14.85546875" style="83" customWidth="1"/>
    <col min="15619" max="15619" width="14.42578125" style="83" customWidth="1"/>
    <col min="15620" max="15622" width="15.140625" style="83" customWidth="1"/>
    <col min="15623" max="15623" width="13.7109375" style="83" customWidth="1"/>
    <col min="15624" max="15624" width="16.28515625" style="83" customWidth="1"/>
    <col min="15625" max="15628" width="7.85546875" style="83"/>
    <col min="15629" max="15629" width="14.7109375" style="83" bestFit="1" customWidth="1"/>
    <col min="15630" max="15871" width="7.85546875" style="83"/>
    <col min="15872" max="15872" width="26.42578125" style="83" customWidth="1"/>
    <col min="15873" max="15873" width="12.28515625" style="83" customWidth="1"/>
    <col min="15874" max="15874" width="14.85546875" style="83" customWidth="1"/>
    <col min="15875" max="15875" width="14.42578125" style="83" customWidth="1"/>
    <col min="15876" max="15878" width="15.140625" style="83" customWidth="1"/>
    <col min="15879" max="15879" width="13.7109375" style="83" customWidth="1"/>
    <col min="15880" max="15880" width="16.28515625" style="83" customWidth="1"/>
    <col min="15881" max="15884" width="7.85546875" style="83"/>
    <col min="15885" max="15885" width="14.7109375" style="83" bestFit="1" customWidth="1"/>
    <col min="15886" max="16127" width="7.85546875" style="83"/>
    <col min="16128" max="16128" width="26.42578125" style="83" customWidth="1"/>
    <col min="16129" max="16129" width="12.28515625" style="83" customWidth="1"/>
    <col min="16130" max="16130" width="14.85546875" style="83" customWidth="1"/>
    <col min="16131" max="16131" width="14.42578125" style="83" customWidth="1"/>
    <col min="16132" max="16134" width="15.140625" style="83" customWidth="1"/>
    <col min="16135" max="16135" width="13.7109375" style="83" customWidth="1"/>
    <col min="16136" max="16136" width="16.28515625" style="83" customWidth="1"/>
    <col min="16137" max="16140" width="7.85546875" style="83"/>
    <col min="16141" max="16141" width="14.7109375" style="83" bestFit="1" customWidth="1"/>
    <col min="16142" max="16384" width="7.85546875" style="83"/>
  </cols>
  <sheetData>
    <row r="5" spans="1:11" ht="18" x14ac:dyDescent="0.25">
      <c r="A5" s="317" t="s">
        <v>168</v>
      </c>
      <c r="B5" s="317"/>
      <c r="C5" s="317"/>
      <c r="D5" s="317"/>
      <c r="E5" s="317"/>
      <c r="F5" s="317"/>
      <c r="G5" s="317"/>
      <c r="H5" s="317"/>
      <c r="I5" s="317"/>
    </row>
    <row r="6" spans="1:11" s="87" customFormat="1" ht="23.25" x14ac:dyDescent="0.35">
      <c r="A6" s="84" t="s">
        <v>0</v>
      </c>
      <c r="B6" s="85"/>
      <c r="C6" s="86"/>
      <c r="D6" s="86"/>
      <c r="E6" s="86"/>
      <c r="F6" s="86"/>
      <c r="G6" s="86"/>
      <c r="H6" s="86"/>
      <c r="I6" s="86"/>
    </row>
    <row r="7" spans="1:11" s="89" customFormat="1" ht="15.75" x14ac:dyDescent="0.25">
      <c r="A7" s="88" t="s">
        <v>65</v>
      </c>
    </row>
    <row r="8" spans="1:11" s="91" customFormat="1" ht="25.5" x14ac:dyDescent="0.2">
      <c r="A8" s="90" t="s">
        <v>2</v>
      </c>
      <c r="B8" s="90" t="s">
        <v>66</v>
      </c>
      <c r="C8" s="90" t="s">
        <v>67</v>
      </c>
      <c r="D8" s="90" t="s">
        <v>68</v>
      </c>
      <c r="E8" s="90" t="s">
        <v>69</v>
      </c>
      <c r="F8" s="90" t="s">
        <v>70</v>
      </c>
      <c r="G8" s="90" t="s">
        <v>71</v>
      </c>
      <c r="H8" s="90" t="s">
        <v>72</v>
      </c>
      <c r="I8" s="90" t="s">
        <v>73</v>
      </c>
    </row>
    <row r="9" spans="1:11" customFormat="1" x14ac:dyDescent="0.25">
      <c r="A9" s="92" t="s">
        <v>74</v>
      </c>
      <c r="B9" s="93"/>
      <c r="C9" s="94"/>
      <c r="D9" s="95"/>
      <c r="E9" s="95"/>
      <c r="F9" s="95"/>
      <c r="G9" s="95"/>
      <c r="H9" s="95"/>
      <c r="I9" s="96"/>
      <c r="K9" s="97" t="s">
        <v>75</v>
      </c>
    </row>
    <row r="10" spans="1:11" customFormat="1" x14ac:dyDescent="0.25">
      <c r="A10" s="98" t="s">
        <v>76</v>
      </c>
      <c r="B10" s="99">
        <v>0.2</v>
      </c>
      <c r="C10" s="103">
        <v>40.5</v>
      </c>
      <c r="D10" s="100">
        <v>11</v>
      </c>
      <c r="E10" s="101">
        <v>0</v>
      </c>
      <c r="F10" s="101">
        <f>(((C10*2.2*7)*B10)*1.7)</f>
        <v>212.05800000000002</v>
      </c>
      <c r="G10" s="101">
        <v>0</v>
      </c>
      <c r="H10" s="101">
        <f>C10*220*B10+(110*C10*B10)</f>
        <v>2673</v>
      </c>
      <c r="I10" s="102">
        <f t="shared" ref="I10:I12" si="0">E10+F10+G10+H10</f>
        <v>2885.058</v>
      </c>
      <c r="K10">
        <v>1.04</v>
      </c>
    </row>
    <row r="11" spans="1:11" customFormat="1" x14ac:dyDescent="0.25">
      <c r="A11" s="98" t="s">
        <v>143</v>
      </c>
      <c r="B11" s="99">
        <v>0.2</v>
      </c>
      <c r="C11" s="103">
        <v>25.012</v>
      </c>
      <c r="D11" s="100">
        <v>11</v>
      </c>
      <c r="E11" s="101">
        <v>0</v>
      </c>
      <c r="F11" s="101">
        <f>(((C11*2.2*7)*B11)*1.7)</f>
        <v>130.96283200000002</v>
      </c>
      <c r="G11" s="101">
        <v>0</v>
      </c>
      <c r="H11" s="101">
        <f>C11*220*B11+(110*C11*B11)</f>
        <v>1650.7919999999999</v>
      </c>
      <c r="I11" s="102">
        <f t="shared" si="0"/>
        <v>1781.7548319999999</v>
      </c>
    </row>
    <row r="12" spans="1:11" customFormat="1" x14ac:dyDescent="0.25">
      <c r="A12" s="98" t="s">
        <v>77</v>
      </c>
      <c r="B12" s="99">
        <v>0.2</v>
      </c>
      <c r="C12" s="103">
        <v>17.68</v>
      </c>
      <c r="D12" s="100">
        <v>11</v>
      </c>
      <c r="E12" s="101">
        <v>0</v>
      </c>
      <c r="F12" s="101">
        <f>(((C12*2.2*7)*B12)*1.7+((C12*11*2)*B12)*2)</f>
        <v>248.15647999999999</v>
      </c>
      <c r="G12" s="101">
        <v>0</v>
      </c>
      <c r="H12" s="101">
        <f t="shared" ref="H12" si="1">C12*220*B12</f>
        <v>777.92000000000007</v>
      </c>
      <c r="I12" s="102">
        <f t="shared" si="0"/>
        <v>1026.0764800000002</v>
      </c>
    </row>
    <row r="13" spans="1:11" customFormat="1" x14ac:dyDescent="0.25">
      <c r="A13" s="104" t="s">
        <v>78</v>
      </c>
      <c r="B13" s="99"/>
      <c r="C13" s="103"/>
      <c r="D13" s="100"/>
      <c r="E13" s="101"/>
      <c r="F13" s="101"/>
      <c r="G13" s="101">
        <v>0</v>
      </c>
      <c r="H13" s="101"/>
      <c r="I13" s="105"/>
    </row>
    <row r="14" spans="1:11" customFormat="1" x14ac:dyDescent="0.25">
      <c r="A14" s="98" t="s">
        <v>79</v>
      </c>
      <c r="B14" s="99">
        <v>2</v>
      </c>
      <c r="C14" s="103">
        <f>(2133.56/220)*1.04</f>
        <v>10.085920000000002</v>
      </c>
      <c r="D14" s="100">
        <v>11</v>
      </c>
      <c r="E14" s="101">
        <v>0</v>
      </c>
      <c r="F14" s="101">
        <f t="shared" ref="F14:F16" si="2">(((C14*2.2*7)*B14)*1.7+((C14*11*2)*B14)*2)</f>
        <v>1415.6597312000004</v>
      </c>
      <c r="G14" s="101">
        <v>0</v>
      </c>
      <c r="H14" s="101">
        <f>C14*220*B14</f>
        <v>4437.8048000000008</v>
      </c>
      <c r="I14" s="102">
        <f>E14+F14+G14+H14</f>
        <v>5853.4645312000011</v>
      </c>
    </row>
    <row r="15" spans="1:11" customFormat="1" x14ac:dyDescent="0.25">
      <c r="A15" s="98" t="s">
        <v>80</v>
      </c>
      <c r="B15" s="99">
        <v>2</v>
      </c>
      <c r="C15" s="103">
        <f>(1114.48/220)*1.04</f>
        <v>5.2684509090909097</v>
      </c>
      <c r="D15" s="100">
        <v>11</v>
      </c>
      <c r="E15" s="101">
        <v>0</v>
      </c>
      <c r="F15" s="101">
        <f t="shared" si="2"/>
        <v>739.47976960000005</v>
      </c>
      <c r="G15" s="101">
        <v>0</v>
      </c>
      <c r="H15" s="101">
        <f>C15*220*B15</f>
        <v>2318.1184000000003</v>
      </c>
      <c r="I15" s="102">
        <f>E15+F15+G15+H15</f>
        <v>3057.5981696000003</v>
      </c>
    </row>
    <row r="16" spans="1:11" customFormat="1" x14ac:dyDescent="0.25">
      <c r="A16" s="98" t="s">
        <v>81</v>
      </c>
      <c r="B16" s="99">
        <v>1</v>
      </c>
      <c r="C16" s="103">
        <f>(2002/220)*1.04</f>
        <v>9.4640000000000004</v>
      </c>
      <c r="D16" s="100">
        <v>11</v>
      </c>
      <c r="E16" s="101">
        <v>0</v>
      </c>
      <c r="F16" s="101">
        <f t="shared" si="2"/>
        <v>664.18352000000004</v>
      </c>
      <c r="G16" s="101">
        <v>0</v>
      </c>
      <c r="H16" s="101">
        <f>C16*220*B16</f>
        <v>2082.08</v>
      </c>
      <c r="I16" s="102">
        <f>E16+F16+G16+H16</f>
        <v>2746.26352</v>
      </c>
    </row>
    <row r="17" spans="1:9" customFormat="1" x14ac:dyDescent="0.25">
      <c r="A17" s="112"/>
      <c r="B17" s="113"/>
      <c r="C17" s="107"/>
      <c r="D17" s="100"/>
      <c r="E17" s="114"/>
      <c r="F17" s="114"/>
      <c r="G17" s="114"/>
      <c r="H17" s="108"/>
      <c r="I17" s="109"/>
    </row>
    <row r="18" spans="1:9" customFormat="1" x14ac:dyDescent="0.25">
      <c r="A18" s="116" t="s">
        <v>83</v>
      </c>
      <c r="B18" s="117"/>
      <c r="C18" s="118"/>
      <c r="D18" s="119"/>
      <c r="E18" s="119"/>
      <c r="F18" s="119"/>
      <c r="G18" s="119"/>
      <c r="H18" s="119"/>
      <c r="I18" s="120"/>
    </row>
    <row r="19" spans="1:9" s="89" customFormat="1" x14ac:dyDescent="0.2">
      <c r="C19" s="121"/>
      <c r="D19" s="318" t="s">
        <v>84</v>
      </c>
      <c r="E19" s="319"/>
      <c r="F19" s="319"/>
      <c r="G19" s="319"/>
      <c r="H19" s="320"/>
      <c r="I19" s="122">
        <f>SUM(I10:I17)</f>
        <v>17350.215532800001</v>
      </c>
    </row>
    <row r="20" spans="1:9" s="89" customFormat="1" ht="15.75" x14ac:dyDescent="0.25">
      <c r="A20" s="88" t="s">
        <v>85</v>
      </c>
    </row>
    <row r="21" spans="1:9" s="89" customFormat="1" ht="12.75" hidden="1" x14ac:dyDescent="0.2">
      <c r="A21" s="123" t="s">
        <v>86</v>
      </c>
      <c r="B21" s="124" t="s">
        <v>87</v>
      </c>
      <c r="C21" s="125" t="s">
        <v>88</v>
      </c>
      <c r="D21" s="126"/>
      <c r="E21" s="126"/>
      <c r="F21" s="126"/>
      <c r="G21" s="126"/>
      <c r="H21" s="126"/>
    </row>
    <row r="22" spans="1:9" s="89" customFormat="1" ht="12.75" hidden="1" x14ac:dyDescent="0.2">
      <c r="A22" s="127" t="s">
        <v>89</v>
      </c>
      <c r="B22" s="128"/>
      <c r="C22" s="129"/>
      <c r="D22" s="130"/>
      <c r="E22" s="130"/>
      <c r="F22" s="130"/>
      <c r="G22" s="130"/>
      <c r="H22" s="130"/>
    </row>
    <row r="23" spans="1:9" s="89" customFormat="1" ht="12.75" hidden="1" x14ac:dyDescent="0.2">
      <c r="A23" s="131" t="s">
        <v>90</v>
      </c>
      <c r="B23" s="132">
        <v>0.2</v>
      </c>
      <c r="C23" s="133">
        <f>I19*B23</f>
        <v>3470.0431065600005</v>
      </c>
      <c r="D23" s="130"/>
      <c r="E23" s="130"/>
      <c r="F23" s="130"/>
      <c r="G23" s="130"/>
      <c r="H23" s="130"/>
    </row>
    <row r="24" spans="1:9" s="89" customFormat="1" ht="12.75" hidden="1" x14ac:dyDescent="0.2">
      <c r="A24" s="131" t="s">
        <v>91</v>
      </c>
      <c r="B24" s="132">
        <v>8.5000000000000006E-2</v>
      </c>
      <c r="C24" s="133">
        <f>I19*B24</f>
        <v>1474.7683202880003</v>
      </c>
      <c r="D24" s="134"/>
      <c r="E24" s="134"/>
      <c r="F24" s="134"/>
      <c r="G24" s="134"/>
      <c r="H24" s="130"/>
    </row>
    <row r="25" spans="1:9" s="89" customFormat="1" ht="12.75" hidden="1" x14ac:dyDescent="0.2">
      <c r="A25" s="131"/>
      <c r="B25" s="132"/>
      <c r="C25" s="133"/>
      <c r="D25" s="134"/>
      <c r="E25" s="134"/>
      <c r="F25" s="134"/>
      <c r="G25" s="134"/>
      <c r="H25" s="130"/>
    </row>
    <row r="26" spans="1:9" s="89" customFormat="1" ht="12.75" hidden="1" x14ac:dyDescent="0.2">
      <c r="A26" s="135" t="s">
        <v>92</v>
      </c>
      <c r="B26" s="136"/>
      <c r="C26" s="137"/>
      <c r="D26" s="130"/>
      <c r="E26" s="130"/>
      <c r="F26" s="130"/>
      <c r="G26" s="130"/>
      <c r="H26" s="130"/>
    </row>
    <row r="27" spans="1:9" s="89" customFormat="1" ht="12.75" hidden="1" x14ac:dyDescent="0.2">
      <c r="A27" s="131" t="s">
        <v>93</v>
      </c>
      <c r="B27" s="132">
        <v>0.1091</v>
      </c>
      <c r="C27" s="133">
        <f>I19*B27</f>
        <v>1892.9085146284801</v>
      </c>
      <c r="D27" s="130"/>
      <c r="E27" s="130"/>
      <c r="F27" s="130"/>
      <c r="G27" s="130"/>
      <c r="H27" s="130"/>
    </row>
    <row r="28" spans="1:9" s="89" customFormat="1" ht="12.75" hidden="1" x14ac:dyDescent="0.2">
      <c r="A28" s="131" t="s">
        <v>94</v>
      </c>
      <c r="B28" s="132">
        <v>9.4500000000000001E-2</v>
      </c>
      <c r="C28" s="133">
        <f>I19*B28</f>
        <v>1639.5953678496001</v>
      </c>
      <c r="D28" s="130"/>
      <c r="E28" s="130"/>
      <c r="F28" s="130"/>
      <c r="G28" s="130"/>
      <c r="H28" s="130"/>
    </row>
    <row r="29" spans="1:9" s="89" customFormat="1" ht="12.75" hidden="1" x14ac:dyDescent="0.2">
      <c r="A29" s="131" t="s">
        <v>95</v>
      </c>
      <c r="B29" s="138">
        <v>5.4999999999999997E-3</v>
      </c>
      <c r="C29" s="133">
        <f>I19*B29</f>
        <v>95.426185430399997</v>
      </c>
      <c r="D29" s="130"/>
      <c r="E29" s="130"/>
      <c r="F29" s="130"/>
      <c r="G29" s="130"/>
      <c r="H29" s="130"/>
    </row>
    <row r="30" spans="1:9" s="89" customFormat="1" ht="12.75" hidden="1" x14ac:dyDescent="0.2">
      <c r="A30" s="131" t="s">
        <v>96</v>
      </c>
      <c r="B30" s="132">
        <v>0.5</v>
      </c>
      <c r="C30" s="133">
        <f>I19*B30</f>
        <v>8675.1077664000004</v>
      </c>
      <c r="D30" s="130"/>
      <c r="E30" s="130"/>
      <c r="F30" s="130"/>
      <c r="G30" s="130"/>
      <c r="H30" s="130"/>
    </row>
    <row r="31" spans="1:9" s="89" customFormat="1" ht="12.75" hidden="1" x14ac:dyDescent="0.2">
      <c r="A31" s="131"/>
      <c r="B31" s="139"/>
      <c r="C31" s="133"/>
      <c r="D31" s="130"/>
      <c r="E31" s="130"/>
      <c r="F31" s="130"/>
      <c r="G31" s="130"/>
      <c r="H31" s="130"/>
    </row>
    <row r="32" spans="1:9" s="89" customFormat="1" ht="12.75" hidden="1" x14ac:dyDescent="0.2">
      <c r="A32" s="135" t="s">
        <v>97</v>
      </c>
      <c r="B32" s="136"/>
      <c r="C32" s="140"/>
      <c r="D32" s="130"/>
      <c r="E32" s="130"/>
      <c r="F32" s="130"/>
      <c r="G32" s="130"/>
      <c r="H32" s="130"/>
    </row>
    <row r="33" spans="1:9" s="89" customFormat="1" ht="12.75" hidden="1" x14ac:dyDescent="0.2">
      <c r="A33" s="135"/>
      <c r="B33" s="136"/>
      <c r="C33" s="140"/>
      <c r="D33" s="130"/>
      <c r="E33" s="130"/>
      <c r="F33" s="130"/>
      <c r="G33" s="130"/>
      <c r="H33" s="130"/>
    </row>
    <row r="34" spans="1:9" s="89" customFormat="1" ht="12.75" hidden="1" x14ac:dyDescent="0.2">
      <c r="A34" s="131" t="s">
        <v>98</v>
      </c>
      <c r="B34" s="132">
        <v>7.9299999999999995E-2</v>
      </c>
      <c r="C34" s="133">
        <f>I19*B34</f>
        <v>1375.87209175104</v>
      </c>
      <c r="D34" s="130"/>
      <c r="E34" s="130"/>
      <c r="F34" s="130"/>
      <c r="G34" s="130"/>
      <c r="H34" s="130"/>
    </row>
    <row r="35" spans="1:9" s="89" customFormat="1" ht="12.75" hidden="1" x14ac:dyDescent="0.2">
      <c r="A35" s="131"/>
      <c r="B35" s="132"/>
      <c r="C35" s="133"/>
      <c r="D35" s="130"/>
      <c r="E35" s="130"/>
      <c r="F35" s="130"/>
      <c r="G35" s="130"/>
      <c r="H35" s="130"/>
    </row>
    <row r="36" spans="1:9" s="89" customFormat="1" ht="12.75" hidden="1" x14ac:dyDescent="0.2">
      <c r="A36" s="135" t="s">
        <v>99</v>
      </c>
      <c r="B36" s="136"/>
      <c r="C36" s="140"/>
      <c r="D36" s="130"/>
      <c r="E36" s="130"/>
      <c r="F36" s="130"/>
      <c r="G36" s="130"/>
      <c r="H36" s="130"/>
    </row>
    <row r="37" spans="1:9" s="89" customFormat="1" ht="12.75" hidden="1" x14ac:dyDescent="0.2">
      <c r="A37" s="135"/>
      <c r="B37" s="141"/>
      <c r="C37" s="140"/>
      <c r="D37" s="130"/>
      <c r="E37" s="130"/>
      <c r="F37" s="130"/>
      <c r="G37" s="130"/>
      <c r="H37" s="130"/>
    </row>
    <row r="38" spans="1:9" s="89" customFormat="1" ht="12.75" hidden="1" x14ac:dyDescent="0.2">
      <c r="A38" s="131" t="s">
        <v>100</v>
      </c>
      <c r="B38" s="142" t="s">
        <v>101</v>
      </c>
      <c r="C38" s="133">
        <f>50/100*C24</f>
        <v>737.38416014400013</v>
      </c>
      <c r="D38" s="130"/>
      <c r="E38" s="130"/>
      <c r="F38" s="130"/>
      <c r="G38" s="130"/>
      <c r="H38" s="130"/>
    </row>
    <row r="39" spans="1:9" s="89" customFormat="1" ht="12.75" hidden="1" x14ac:dyDescent="0.2">
      <c r="A39" s="143"/>
      <c r="B39" s="144"/>
      <c r="C39" s="145"/>
      <c r="D39" s="130"/>
      <c r="E39" s="130"/>
      <c r="F39" s="130"/>
      <c r="G39" s="130"/>
      <c r="H39" s="130"/>
    </row>
    <row r="40" spans="1:9" s="89" customFormat="1" ht="12.75" hidden="1" x14ac:dyDescent="0.2">
      <c r="A40" s="146" t="s">
        <v>102</v>
      </c>
      <c r="B40" s="147"/>
      <c r="C40" s="201">
        <f>SUM(C23:C39)</f>
        <v>19361.10551305152</v>
      </c>
      <c r="D40" s="148"/>
      <c r="E40" s="149"/>
      <c r="F40" s="149"/>
      <c r="G40" s="149"/>
      <c r="H40" s="150"/>
    </row>
    <row r="41" spans="1:9" s="89" customFormat="1" ht="12.75" x14ac:dyDescent="0.2">
      <c r="B41" s="126"/>
    </row>
    <row r="42" spans="1:9" s="89" customFormat="1" ht="12.75" x14ac:dyDescent="0.2">
      <c r="A42" s="151"/>
      <c r="C42" s="152"/>
      <c r="D42" s="321" t="s">
        <v>103</v>
      </c>
      <c r="E42" s="322"/>
      <c r="F42" s="153"/>
      <c r="G42" s="153"/>
      <c r="H42" s="314">
        <f>C40+I19</f>
        <v>36711.321045851524</v>
      </c>
      <c r="I42" s="315"/>
    </row>
    <row r="43" spans="1:9" customFormat="1" ht="15.75" x14ac:dyDescent="0.25">
      <c r="A43" s="88" t="s">
        <v>104</v>
      </c>
      <c r="B43" s="89"/>
      <c r="C43" s="89"/>
      <c r="D43" s="89"/>
      <c r="E43" s="89"/>
      <c r="F43" s="89"/>
      <c r="G43" s="89"/>
      <c r="H43" s="89"/>
    </row>
    <row r="44" spans="1:9" customFormat="1" ht="25.5" x14ac:dyDescent="0.25">
      <c r="A44" s="90" t="s">
        <v>17</v>
      </c>
      <c r="B44" s="90" t="s">
        <v>105</v>
      </c>
      <c r="C44" s="90" t="s">
        <v>27</v>
      </c>
      <c r="D44" s="154" t="s">
        <v>106</v>
      </c>
      <c r="E44" s="155"/>
      <c r="F44" s="156"/>
      <c r="G44" s="156"/>
      <c r="H44" s="156"/>
    </row>
    <row r="45" spans="1:9" customFormat="1" x14ac:dyDescent="0.25">
      <c r="A45" s="157" t="s">
        <v>29</v>
      </c>
      <c r="B45" s="158">
        <v>500</v>
      </c>
      <c r="C45" s="159">
        <v>6</v>
      </c>
      <c r="D45" s="160">
        <f>B45*C45</f>
        <v>3000</v>
      </c>
      <c r="E45" s="161"/>
      <c r="F45" s="162"/>
      <c r="G45" s="162"/>
      <c r="H45" s="163"/>
      <c r="I45" s="148"/>
    </row>
    <row r="46" spans="1:9" customFormat="1" x14ac:dyDescent="0.25">
      <c r="A46" s="164" t="s">
        <v>107</v>
      </c>
      <c r="B46" s="165">
        <v>500</v>
      </c>
      <c r="C46" s="159">
        <v>6</v>
      </c>
      <c r="D46" s="160">
        <f>B46*C46</f>
        <v>3000</v>
      </c>
      <c r="E46" s="161"/>
      <c r="F46" s="162"/>
      <c r="G46" s="162"/>
      <c r="H46" s="163"/>
      <c r="I46" s="148"/>
    </row>
    <row r="47" spans="1:9" customFormat="1" x14ac:dyDescent="0.25">
      <c r="A47" s="164" t="s">
        <v>108</v>
      </c>
      <c r="B47" s="165">
        <v>48.12</v>
      </c>
      <c r="C47" s="166">
        <v>6</v>
      </c>
      <c r="D47" s="160">
        <f>B47*C47</f>
        <v>288.71999999999997</v>
      </c>
      <c r="E47" s="161"/>
      <c r="F47" s="162"/>
      <c r="G47" s="162"/>
      <c r="H47" s="163"/>
      <c r="I47" s="148"/>
    </row>
    <row r="48" spans="1:9" customFormat="1" x14ac:dyDescent="0.25">
      <c r="A48" s="157" t="s">
        <v>144</v>
      </c>
      <c r="B48" s="158" t="s">
        <v>109</v>
      </c>
      <c r="C48" s="261">
        <f>6*2*100</f>
        <v>1200</v>
      </c>
      <c r="D48" s="160">
        <f>C48</f>
        <v>1200</v>
      </c>
      <c r="E48" s="161"/>
      <c r="F48" s="162"/>
      <c r="G48" s="162"/>
      <c r="H48" s="163"/>
      <c r="I48" s="148"/>
    </row>
    <row r="49" spans="1:9" customFormat="1" x14ac:dyDescent="0.25">
      <c r="A49" s="157" t="s">
        <v>145</v>
      </c>
      <c r="B49" s="158">
        <v>150</v>
      </c>
      <c r="C49" s="261">
        <v>6</v>
      </c>
      <c r="D49" s="160">
        <f>B49*C49</f>
        <v>900</v>
      </c>
      <c r="E49" s="161"/>
      <c r="F49" s="162"/>
      <c r="G49" s="162"/>
      <c r="H49" s="163"/>
      <c r="I49" s="148"/>
    </row>
    <row r="50" spans="1:9" customFormat="1" x14ac:dyDescent="0.25">
      <c r="A50" s="167" t="s">
        <v>110</v>
      </c>
      <c r="B50" s="158">
        <v>452.67</v>
      </c>
      <c r="C50" s="168">
        <v>6</v>
      </c>
      <c r="D50" s="160">
        <f>B50*C50</f>
        <v>2716.02</v>
      </c>
      <c r="E50" s="161"/>
      <c r="F50" s="162"/>
      <c r="G50" s="162"/>
      <c r="H50" s="163"/>
      <c r="I50" s="148"/>
    </row>
    <row r="51" spans="1:9" customFormat="1" x14ac:dyDescent="0.25">
      <c r="A51" s="167" t="s">
        <v>111</v>
      </c>
      <c r="B51" s="158" t="s">
        <v>109</v>
      </c>
      <c r="C51" s="159">
        <v>900</v>
      </c>
      <c r="D51" s="160">
        <v>900</v>
      </c>
      <c r="E51" s="161"/>
      <c r="F51" s="162"/>
      <c r="G51" s="162"/>
      <c r="H51" s="163"/>
      <c r="I51" s="148"/>
    </row>
    <row r="52" spans="1:9" customFormat="1" x14ac:dyDescent="0.25">
      <c r="A52" s="167" t="s">
        <v>112</v>
      </c>
      <c r="B52" s="158" t="s">
        <v>109</v>
      </c>
      <c r="C52" s="168">
        <v>800</v>
      </c>
      <c r="D52" s="160">
        <v>800</v>
      </c>
      <c r="E52" s="161"/>
      <c r="F52" s="162"/>
      <c r="G52" s="162"/>
      <c r="H52" s="163"/>
      <c r="I52" s="148"/>
    </row>
    <row r="53" spans="1:9" customFormat="1" x14ac:dyDescent="0.25">
      <c r="A53" s="167"/>
      <c r="B53" s="158"/>
      <c r="C53" s="169"/>
      <c r="D53" s="170"/>
      <c r="E53" s="171"/>
      <c r="F53" s="172"/>
      <c r="G53" s="172"/>
      <c r="H53" s="173"/>
      <c r="I53" s="148"/>
    </row>
    <row r="54" spans="1:9" customFormat="1" x14ac:dyDescent="0.25">
      <c r="B54" s="174" t="s">
        <v>113</v>
      </c>
      <c r="C54" s="174"/>
      <c r="D54" s="175">
        <f>SUM(D45:D52,)</f>
        <v>12804.740000000002</v>
      </c>
      <c r="E54" s="323"/>
      <c r="F54" s="324"/>
      <c r="G54" s="324"/>
      <c r="H54" s="324"/>
    </row>
    <row r="55" spans="1:9" s="89" customFormat="1" ht="12.75" x14ac:dyDescent="0.2">
      <c r="B55" s="126"/>
    </row>
    <row r="56" spans="1:9" s="89" customFormat="1" ht="12.75" x14ac:dyDescent="0.2">
      <c r="A56" s="151"/>
      <c r="C56" s="176" t="s">
        <v>114</v>
      </c>
      <c r="D56" s="176"/>
      <c r="E56" s="177"/>
      <c r="F56" s="178"/>
      <c r="G56" s="178"/>
      <c r="H56" s="314">
        <f>H42+D54</f>
        <v>49516.061045851529</v>
      </c>
      <c r="I56" s="315"/>
    </row>
    <row r="57" spans="1:9" s="89" customFormat="1" ht="15.75" x14ac:dyDescent="0.25">
      <c r="A57" s="179" t="s">
        <v>115</v>
      </c>
    </row>
    <row r="58" spans="1:9" s="89" customFormat="1" ht="25.5" x14ac:dyDescent="0.25">
      <c r="A58" s="180" t="s">
        <v>17</v>
      </c>
      <c r="B58" s="181" t="s">
        <v>18</v>
      </c>
      <c r="C58" s="181" t="s">
        <v>19</v>
      </c>
      <c r="D58" s="182" t="s">
        <v>116</v>
      </c>
      <c r="E58" s="183"/>
      <c r="F58" s="184"/>
      <c r="G58" s="184"/>
      <c r="H58"/>
    </row>
    <row r="59" spans="1:9" s="89" customFormat="1" x14ac:dyDescent="0.25">
      <c r="A59" s="185" t="s">
        <v>117</v>
      </c>
      <c r="B59" s="186"/>
      <c r="C59" s="187">
        <v>1000</v>
      </c>
      <c r="D59" s="188">
        <f t="shared" ref="D59:D62" si="3">C59*B59</f>
        <v>0</v>
      </c>
      <c r="E59" s="189"/>
      <c r="F59" s="190"/>
      <c r="G59" s="190"/>
      <c r="H59"/>
    </row>
    <row r="60" spans="1:9" s="89" customFormat="1" x14ac:dyDescent="0.25">
      <c r="A60" s="191" t="s">
        <v>118</v>
      </c>
      <c r="B60" s="186">
        <v>2</v>
      </c>
      <c r="C60" s="187">
        <v>750</v>
      </c>
      <c r="D60" s="188">
        <f t="shared" si="3"/>
        <v>1500</v>
      </c>
      <c r="E60" s="189"/>
      <c r="F60" s="190"/>
      <c r="G60" s="190"/>
      <c r="H60"/>
    </row>
    <row r="61" spans="1:9" s="89" customFormat="1" x14ac:dyDescent="0.25">
      <c r="A61" s="185" t="s">
        <v>119</v>
      </c>
      <c r="B61" s="186"/>
      <c r="C61" s="187">
        <v>110</v>
      </c>
      <c r="D61" s="188">
        <f t="shared" si="3"/>
        <v>0</v>
      </c>
      <c r="E61" s="189"/>
      <c r="F61" s="190"/>
      <c r="G61" s="190"/>
      <c r="H61"/>
    </row>
    <row r="62" spans="1:9" s="89" customFormat="1" x14ac:dyDescent="0.25">
      <c r="A62" s="185" t="s">
        <v>121</v>
      </c>
      <c r="B62" s="186"/>
      <c r="C62" s="187">
        <v>250</v>
      </c>
      <c r="D62" s="188">
        <f t="shared" si="3"/>
        <v>0</v>
      </c>
      <c r="E62" s="189"/>
      <c r="F62" s="190"/>
      <c r="G62" s="190"/>
      <c r="H62"/>
    </row>
    <row r="63" spans="1:9" s="89" customFormat="1" x14ac:dyDescent="0.25">
      <c r="A63" s="185" t="s">
        <v>122</v>
      </c>
      <c r="B63" s="186" t="s">
        <v>109</v>
      </c>
      <c r="C63" s="187"/>
      <c r="D63" s="188">
        <f>C63</f>
        <v>0</v>
      </c>
      <c r="E63" s="189"/>
      <c r="F63" s="190"/>
      <c r="G63" s="190"/>
      <c r="H63"/>
    </row>
    <row r="64" spans="1:9" s="89" customFormat="1" x14ac:dyDescent="0.25">
      <c r="A64" s="192" t="s">
        <v>123</v>
      </c>
      <c r="B64" s="193" t="s">
        <v>109</v>
      </c>
      <c r="C64" s="187"/>
      <c r="D64" s="188">
        <f>C64</f>
        <v>0</v>
      </c>
      <c r="E64" s="189"/>
      <c r="F64" s="190"/>
      <c r="G64" s="190"/>
      <c r="H64"/>
    </row>
    <row r="65" spans="1:8" s="89" customFormat="1" x14ac:dyDescent="0.25">
      <c r="A65" s="194" t="s">
        <v>147</v>
      </c>
      <c r="B65" s="195"/>
      <c r="C65" s="196"/>
      <c r="D65" s="197"/>
      <c r="E65" s="198"/>
      <c r="F65" s="199"/>
      <c r="G65" s="199"/>
      <c r="H65"/>
    </row>
    <row r="66" spans="1:8" s="89" customFormat="1" x14ac:dyDescent="0.25">
      <c r="A66" s="200"/>
      <c r="B66" s="316" t="s">
        <v>126</v>
      </c>
      <c r="C66" s="316"/>
      <c r="D66" s="202">
        <f>SUM(D59:D64)</f>
        <v>1500</v>
      </c>
      <c r="E66" s="203"/>
      <c r="F66" s="204"/>
      <c r="G66" s="204"/>
      <c r="H66"/>
    </row>
    <row r="67" spans="1:8" s="89" customFormat="1" x14ac:dyDescent="0.25">
      <c r="A67" s="200"/>
      <c r="C67"/>
      <c r="D67"/>
      <c r="E67"/>
      <c r="F67"/>
      <c r="G67"/>
      <c r="H67"/>
    </row>
    <row r="68" spans="1:8" s="89" customFormat="1" x14ac:dyDescent="0.2">
      <c r="A68" s="250"/>
      <c r="B68" s="251"/>
      <c r="C68" s="252"/>
    </row>
    <row r="69" spans="1:8" s="89" customFormat="1" x14ac:dyDescent="0.2">
      <c r="A69" s="250"/>
      <c r="B69" s="251"/>
      <c r="C69" s="252"/>
    </row>
    <row r="70" spans="1:8" s="89" customFormat="1" x14ac:dyDescent="0.2">
      <c r="A70" s="250"/>
      <c r="B70" s="251"/>
      <c r="C70" s="252"/>
    </row>
    <row r="71" spans="1:8" s="89" customFormat="1" ht="15.75" x14ac:dyDescent="0.25">
      <c r="A71" s="253"/>
      <c r="B71" s="254"/>
      <c r="C71" s="255"/>
    </row>
    <row r="72" spans="1:8" s="89" customFormat="1" ht="12.75" x14ac:dyDescent="0.2"/>
    <row r="73" spans="1:8" s="89" customFormat="1" ht="15.75" x14ac:dyDescent="0.25">
      <c r="A73" s="179"/>
      <c r="B73" s="83"/>
      <c r="C73" s="83"/>
    </row>
    <row r="74" spans="1:8" s="89" customFormat="1" x14ac:dyDescent="0.2">
      <c r="A74" s="256"/>
      <c r="B74" s="257"/>
      <c r="C74" s="252"/>
    </row>
    <row r="75" spans="1:8" s="89" customFormat="1" x14ac:dyDescent="0.2">
      <c r="A75" s="256"/>
      <c r="B75" s="257"/>
      <c r="C75" s="252"/>
    </row>
    <row r="76" spans="1:8" s="89" customFormat="1" ht="15.75" x14ac:dyDescent="0.25">
      <c r="A76" s="258"/>
      <c r="B76" s="257"/>
      <c r="C76" s="259"/>
    </row>
    <row r="77" spans="1:8" s="89" customFormat="1" ht="12.75" x14ac:dyDescent="0.2"/>
    <row r="78" spans="1:8" s="89" customFormat="1" ht="12.75" x14ac:dyDescent="0.2"/>
    <row r="79" spans="1:8" s="89" customFormat="1" ht="12.75" x14ac:dyDescent="0.2"/>
    <row r="80" spans="1:8" s="89" customFormat="1" ht="12.75" x14ac:dyDescent="0.2"/>
    <row r="81" s="89" customFormat="1" ht="12.75" x14ac:dyDescent="0.2"/>
    <row r="82" s="89" customFormat="1" ht="12.75" x14ac:dyDescent="0.2"/>
    <row r="83" s="89" customFormat="1" ht="12.75" x14ac:dyDescent="0.2"/>
    <row r="84" s="89" customFormat="1" ht="12.75" x14ac:dyDescent="0.2"/>
    <row r="85" s="89" customFormat="1" ht="12.75" x14ac:dyDescent="0.2"/>
    <row r="86" s="89" customFormat="1" ht="12.75" x14ac:dyDescent="0.2"/>
    <row r="87" s="89" customFormat="1" ht="12.75" x14ac:dyDescent="0.2"/>
    <row r="88" s="89" customFormat="1" ht="12.75" x14ac:dyDescent="0.2"/>
    <row r="89" s="89" customFormat="1" ht="12.75" x14ac:dyDescent="0.2"/>
    <row r="90" s="89" customFormat="1" ht="12.75" x14ac:dyDescent="0.2"/>
    <row r="91" s="89" customFormat="1" ht="12.75" x14ac:dyDescent="0.2"/>
    <row r="92" s="89" customFormat="1" ht="12.75" x14ac:dyDescent="0.2"/>
    <row r="93" s="89" customFormat="1" ht="12.75" x14ac:dyDescent="0.2"/>
  </sheetData>
  <mergeCells count="7">
    <mergeCell ref="H56:I56"/>
    <mergeCell ref="B66:C66"/>
    <mergeCell ref="A5:I5"/>
    <mergeCell ref="D19:H19"/>
    <mergeCell ref="D42:E42"/>
    <mergeCell ref="H42:I42"/>
    <mergeCell ref="E54:H5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N133"/>
  <sheetViews>
    <sheetView workbookViewId="0">
      <selection activeCell="B12" sqref="B12"/>
    </sheetView>
  </sheetViews>
  <sheetFormatPr defaultColWidth="7.85546875" defaultRowHeight="15" x14ac:dyDescent="0.2"/>
  <cols>
    <col min="1" max="1" width="26.42578125" style="83" customWidth="1"/>
    <col min="2" max="2" width="12.28515625" style="83" customWidth="1"/>
    <col min="3" max="3" width="14.85546875" style="83" customWidth="1"/>
    <col min="4" max="4" width="14.42578125" style="83" customWidth="1"/>
    <col min="5" max="7" width="15.140625" style="83" customWidth="1"/>
    <col min="8" max="8" width="13.7109375" style="83" customWidth="1"/>
    <col min="9" max="9" width="16.28515625" style="83" customWidth="1"/>
    <col min="10" max="13" width="7.85546875" style="83"/>
    <col min="14" max="14" width="14.7109375" style="83" bestFit="1" customWidth="1"/>
    <col min="15" max="256" width="7.85546875" style="83"/>
    <col min="257" max="257" width="26.42578125" style="83" customWidth="1"/>
    <col min="258" max="258" width="12.28515625" style="83" customWidth="1"/>
    <col min="259" max="259" width="14.85546875" style="83" customWidth="1"/>
    <col min="260" max="260" width="14.42578125" style="83" customWidth="1"/>
    <col min="261" max="263" width="15.140625" style="83" customWidth="1"/>
    <col min="264" max="264" width="13.7109375" style="83" customWidth="1"/>
    <col min="265" max="265" width="16.28515625" style="83" customWidth="1"/>
    <col min="266" max="269" width="7.85546875" style="83"/>
    <col min="270" max="270" width="14.7109375" style="83" bestFit="1" customWidth="1"/>
    <col min="271" max="512" width="7.85546875" style="83"/>
    <col min="513" max="513" width="26.42578125" style="83" customWidth="1"/>
    <col min="514" max="514" width="12.28515625" style="83" customWidth="1"/>
    <col min="515" max="515" width="14.85546875" style="83" customWidth="1"/>
    <col min="516" max="516" width="14.42578125" style="83" customWidth="1"/>
    <col min="517" max="519" width="15.140625" style="83" customWidth="1"/>
    <col min="520" max="520" width="13.7109375" style="83" customWidth="1"/>
    <col min="521" max="521" width="16.28515625" style="83" customWidth="1"/>
    <col min="522" max="525" width="7.85546875" style="83"/>
    <col min="526" max="526" width="14.7109375" style="83" bestFit="1" customWidth="1"/>
    <col min="527" max="768" width="7.85546875" style="83"/>
    <col min="769" max="769" width="26.42578125" style="83" customWidth="1"/>
    <col min="770" max="770" width="12.28515625" style="83" customWidth="1"/>
    <col min="771" max="771" width="14.85546875" style="83" customWidth="1"/>
    <col min="772" max="772" width="14.42578125" style="83" customWidth="1"/>
    <col min="773" max="775" width="15.140625" style="83" customWidth="1"/>
    <col min="776" max="776" width="13.7109375" style="83" customWidth="1"/>
    <col min="777" max="777" width="16.28515625" style="83" customWidth="1"/>
    <col min="778" max="781" width="7.85546875" style="83"/>
    <col min="782" max="782" width="14.7109375" style="83" bestFit="1" customWidth="1"/>
    <col min="783" max="1024" width="7.85546875" style="83"/>
    <col min="1025" max="1025" width="26.42578125" style="83" customWidth="1"/>
    <col min="1026" max="1026" width="12.28515625" style="83" customWidth="1"/>
    <col min="1027" max="1027" width="14.85546875" style="83" customWidth="1"/>
    <col min="1028" max="1028" width="14.42578125" style="83" customWidth="1"/>
    <col min="1029" max="1031" width="15.140625" style="83" customWidth="1"/>
    <col min="1032" max="1032" width="13.7109375" style="83" customWidth="1"/>
    <col min="1033" max="1033" width="16.28515625" style="83" customWidth="1"/>
    <col min="1034" max="1037" width="7.85546875" style="83"/>
    <col min="1038" max="1038" width="14.7109375" style="83" bestFit="1" customWidth="1"/>
    <col min="1039" max="1280" width="7.85546875" style="83"/>
    <col min="1281" max="1281" width="26.42578125" style="83" customWidth="1"/>
    <col min="1282" max="1282" width="12.28515625" style="83" customWidth="1"/>
    <col min="1283" max="1283" width="14.85546875" style="83" customWidth="1"/>
    <col min="1284" max="1284" width="14.42578125" style="83" customWidth="1"/>
    <col min="1285" max="1287" width="15.140625" style="83" customWidth="1"/>
    <col min="1288" max="1288" width="13.7109375" style="83" customWidth="1"/>
    <col min="1289" max="1289" width="16.28515625" style="83" customWidth="1"/>
    <col min="1290" max="1293" width="7.85546875" style="83"/>
    <col min="1294" max="1294" width="14.7109375" style="83" bestFit="1" customWidth="1"/>
    <col min="1295" max="1536" width="7.85546875" style="83"/>
    <col min="1537" max="1537" width="26.42578125" style="83" customWidth="1"/>
    <col min="1538" max="1538" width="12.28515625" style="83" customWidth="1"/>
    <col min="1539" max="1539" width="14.85546875" style="83" customWidth="1"/>
    <col min="1540" max="1540" width="14.42578125" style="83" customWidth="1"/>
    <col min="1541" max="1543" width="15.140625" style="83" customWidth="1"/>
    <col min="1544" max="1544" width="13.7109375" style="83" customWidth="1"/>
    <col min="1545" max="1545" width="16.28515625" style="83" customWidth="1"/>
    <col min="1546" max="1549" width="7.85546875" style="83"/>
    <col min="1550" max="1550" width="14.7109375" style="83" bestFit="1" customWidth="1"/>
    <col min="1551" max="1792" width="7.85546875" style="83"/>
    <col min="1793" max="1793" width="26.42578125" style="83" customWidth="1"/>
    <col min="1794" max="1794" width="12.28515625" style="83" customWidth="1"/>
    <col min="1795" max="1795" width="14.85546875" style="83" customWidth="1"/>
    <col min="1796" max="1796" width="14.42578125" style="83" customWidth="1"/>
    <col min="1797" max="1799" width="15.140625" style="83" customWidth="1"/>
    <col min="1800" max="1800" width="13.7109375" style="83" customWidth="1"/>
    <col min="1801" max="1801" width="16.28515625" style="83" customWidth="1"/>
    <col min="1802" max="1805" width="7.85546875" style="83"/>
    <col min="1806" max="1806" width="14.7109375" style="83" bestFit="1" customWidth="1"/>
    <col min="1807" max="2048" width="7.85546875" style="83"/>
    <col min="2049" max="2049" width="26.42578125" style="83" customWidth="1"/>
    <col min="2050" max="2050" width="12.28515625" style="83" customWidth="1"/>
    <col min="2051" max="2051" width="14.85546875" style="83" customWidth="1"/>
    <col min="2052" max="2052" width="14.42578125" style="83" customWidth="1"/>
    <col min="2053" max="2055" width="15.140625" style="83" customWidth="1"/>
    <col min="2056" max="2056" width="13.7109375" style="83" customWidth="1"/>
    <col min="2057" max="2057" width="16.28515625" style="83" customWidth="1"/>
    <col min="2058" max="2061" width="7.85546875" style="83"/>
    <col min="2062" max="2062" width="14.7109375" style="83" bestFit="1" customWidth="1"/>
    <col min="2063" max="2304" width="7.85546875" style="83"/>
    <col min="2305" max="2305" width="26.42578125" style="83" customWidth="1"/>
    <col min="2306" max="2306" width="12.28515625" style="83" customWidth="1"/>
    <col min="2307" max="2307" width="14.85546875" style="83" customWidth="1"/>
    <col min="2308" max="2308" width="14.42578125" style="83" customWidth="1"/>
    <col min="2309" max="2311" width="15.140625" style="83" customWidth="1"/>
    <col min="2312" max="2312" width="13.7109375" style="83" customWidth="1"/>
    <col min="2313" max="2313" width="16.28515625" style="83" customWidth="1"/>
    <col min="2314" max="2317" width="7.85546875" style="83"/>
    <col min="2318" max="2318" width="14.7109375" style="83" bestFit="1" customWidth="1"/>
    <col min="2319" max="2560" width="7.85546875" style="83"/>
    <col min="2561" max="2561" width="26.42578125" style="83" customWidth="1"/>
    <col min="2562" max="2562" width="12.28515625" style="83" customWidth="1"/>
    <col min="2563" max="2563" width="14.85546875" style="83" customWidth="1"/>
    <col min="2564" max="2564" width="14.42578125" style="83" customWidth="1"/>
    <col min="2565" max="2567" width="15.140625" style="83" customWidth="1"/>
    <col min="2568" max="2568" width="13.7109375" style="83" customWidth="1"/>
    <col min="2569" max="2569" width="16.28515625" style="83" customWidth="1"/>
    <col min="2570" max="2573" width="7.85546875" style="83"/>
    <col min="2574" max="2574" width="14.7109375" style="83" bestFit="1" customWidth="1"/>
    <col min="2575" max="2816" width="7.85546875" style="83"/>
    <col min="2817" max="2817" width="26.42578125" style="83" customWidth="1"/>
    <col min="2818" max="2818" width="12.28515625" style="83" customWidth="1"/>
    <col min="2819" max="2819" width="14.85546875" style="83" customWidth="1"/>
    <col min="2820" max="2820" width="14.42578125" style="83" customWidth="1"/>
    <col min="2821" max="2823" width="15.140625" style="83" customWidth="1"/>
    <col min="2824" max="2824" width="13.7109375" style="83" customWidth="1"/>
    <col min="2825" max="2825" width="16.28515625" style="83" customWidth="1"/>
    <col min="2826" max="2829" width="7.85546875" style="83"/>
    <col min="2830" max="2830" width="14.7109375" style="83" bestFit="1" customWidth="1"/>
    <col min="2831" max="3072" width="7.85546875" style="83"/>
    <col min="3073" max="3073" width="26.42578125" style="83" customWidth="1"/>
    <col min="3074" max="3074" width="12.28515625" style="83" customWidth="1"/>
    <col min="3075" max="3075" width="14.85546875" style="83" customWidth="1"/>
    <col min="3076" max="3076" width="14.42578125" style="83" customWidth="1"/>
    <col min="3077" max="3079" width="15.140625" style="83" customWidth="1"/>
    <col min="3080" max="3080" width="13.7109375" style="83" customWidth="1"/>
    <col min="3081" max="3081" width="16.28515625" style="83" customWidth="1"/>
    <col min="3082" max="3085" width="7.85546875" style="83"/>
    <col min="3086" max="3086" width="14.7109375" style="83" bestFit="1" customWidth="1"/>
    <col min="3087" max="3328" width="7.85546875" style="83"/>
    <col min="3329" max="3329" width="26.42578125" style="83" customWidth="1"/>
    <col min="3330" max="3330" width="12.28515625" style="83" customWidth="1"/>
    <col min="3331" max="3331" width="14.85546875" style="83" customWidth="1"/>
    <col min="3332" max="3332" width="14.42578125" style="83" customWidth="1"/>
    <col min="3333" max="3335" width="15.140625" style="83" customWidth="1"/>
    <col min="3336" max="3336" width="13.7109375" style="83" customWidth="1"/>
    <col min="3337" max="3337" width="16.28515625" style="83" customWidth="1"/>
    <col min="3338" max="3341" width="7.85546875" style="83"/>
    <col min="3342" max="3342" width="14.7109375" style="83" bestFit="1" customWidth="1"/>
    <col min="3343" max="3584" width="7.85546875" style="83"/>
    <col min="3585" max="3585" width="26.42578125" style="83" customWidth="1"/>
    <col min="3586" max="3586" width="12.28515625" style="83" customWidth="1"/>
    <col min="3587" max="3587" width="14.85546875" style="83" customWidth="1"/>
    <col min="3588" max="3588" width="14.42578125" style="83" customWidth="1"/>
    <col min="3589" max="3591" width="15.140625" style="83" customWidth="1"/>
    <col min="3592" max="3592" width="13.7109375" style="83" customWidth="1"/>
    <col min="3593" max="3593" width="16.28515625" style="83" customWidth="1"/>
    <col min="3594" max="3597" width="7.85546875" style="83"/>
    <col min="3598" max="3598" width="14.7109375" style="83" bestFit="1" customWidth="1"/>
    <col min="3599" max="3840" width="7.85546875" style="83"/>
    <col min="3841" max="3841" width="26.42578125" style="83" customWidth="1"/>
    <col min="3842" max="3842" width="12.28515625" style="83" customWidth="1"/>
    <col min="3843" max="3843" width="14.85546875" style="83" customWidth="1"/>
    <col min="3844" max="3844" width="14.42578125" style="83" customWidth="1"/>
    <col min="3845" max="3847" width="15.140625" style="83" customWidth="1"/>
    <col min="3848" max="3848" width="13.7109375" style="83" customWidth="1"/>
    <col min="3849" max="3849" width="16.28515625" style="83" customWidth="1"/>
    <col min="3850" max="3853" width="7.85546875" style="83"/>
    <col min="3854" max="3854" width="14.7109375" style="83" bestFit="1" customWidth="1"/>
    <col min="3855" max="4096" width="7.85546875" style="83"/>
    <col min="4097" max="4097" width="26.42578125" style="83" customWidth="1"/>
    <col min="4098" max="4098" width="12.28515625" style="83" customWidth="1"/>
    <col min="4099" max="4099" width="14.85546875" style="83" customWidth="1"/>
    <col min="4100" max="4100" width="14.42578125" style="83" customWidth="1"/>
    <col min="4101" max="4103" width="15.140625" style="83" customWidth="1"/>
    <col min="4104" max="4104" width="13.7109375" style="83" customWidth="1"/>
    <col min="4105" max="4105" width="16.28515625" style="83" customWidth="1"/>
    <col min="4106" max="4109" width="7.85546875" style="83"/>
    <col min="4110" max="4110" width="14.7109375" style="83" bestFit="1" customWidth="1"/>
    <col min="4111" max="4352" width="7.85546875" style="83"/>
    <col min="4353" max="4353" width="26.42578125" style="83" customWidth="1"/>
    <col min="4354" max="4354" width="12.28515625" style="83" customWidth="1"/>
    <col min="4355" max="4355" width="14.85546875" style="83" customWidth="1"/>
    <col min="4356" max="4356" width="14.42578125" style="83" customWidth="1"/>
    <col min="4357" max="4359" width="15.140625" style="83" customWidth="1"/>
    <col min="4360" max="4360" width="13.7109375" style="83" customWidth="1"/>
    <col min="4361" max="4361" width="16.28515625" style="83" customWidth="1"/>
    <col min="4362" max="4365" width="7.85546875" style="83"/>
    <col min="4366" max="4366" width="14.7109375" style="83" bestFit="1" customWidth="1"/>
    <col min="4367" max="4608" width="7.85546875" style="83"/>
    <col min="4609" max="4609" width="26.42578125" style="83" customWidth="1"/>
    <col min="4610" max="4610" width="12.28515625" style="83" customWidth="1"/>
    <col min="4611" max="4611" width="14.85546875" style="83" customWidth="1"/>
    <col min="4612" max="4612" width="14.42578125" style="83" customWidth="1"/>
    <col min="4613" max="4615" width="15.140625" style="83" customWidth="1"/>
    <col min="4616" max="4616" width="13.7109375" style="83" customWidth="1"/>
    <col min="4617" max="4617" width="16.28515625" style="83" customWidth="1"/>
    <col min="4618" max="4621" width="7.85546875" style="83"/>
    <col min="4622" max="4622" width="14.7109375" style="83" bestFit="1" customWidth="1"/>
    <col min="4623" max="4864" width="7.85546875" style="83"/>
    <col min="4865" max="4865" width="26.42578125" style="83" customWidth="1"/>
    <col min="4866" max="4866" width="12.28515625" style="83" customWidth="1"/>
    <col min="4867" max="4867" width="14.85546875" style="83" customWidth="1"/>
    <col min="4868" max="4868" width="14.42578125" style="83" customWidth="1"/>
    <col min="4869" max="4871" width="15.140625" style="83" customWidth="1"/>
    <col min="4872" max="4872" width="13.7109375" style="83" customWidth="1"/>
    <col min="4873" max="4873" width="16.28515625" style="83" customWidth="1"/>
    <col min="4874" max="4877" width="7.85546875" style="83"/>
    <col min="4878" max="4878" width="14.7109375" style="83" bestFit="1" customWidth="1"/>
    <col min="4879" max="5120" width="7.85546875" style="83"/>
    <col min="5121" max="5121" width="26.42578125" style="83" customWidth="1"/>
    <col min="5122" max="5122" width="12.28515625" style="83" customWidth="1"/>
    <col min="5123" max="5123" width="14.85546875" style="83" customWidth="1"/>
    <col min="5124" max="5124" width="14.42578125" style="83" customWidth="1"/>
    <col min="5125" max="5127" width="15.140625" style="83" customWidth="1"/>
    <col min="5128" max="5128" width="13.7109375" style="83" customWidth="1"/>
    <col min="5129" max="5129" width="16.28515625" style="83" customWidth="1"/>
    <col min="5130" max="5133" width="7.85546875" style="83"/>
    <col min="5134" max="5134" width="14.7109375" style="83" bestFit="1" customWidth="1"/>
    <col min="5135" max="5376" width="7.85546875" style="83"/>
    <col min="5377" max="5377" width="26.42578125" style="83" customWidth="1"/>
    <col min="5378" max="5378" width="12.28515625" style="83" customWidth="1"/>
    <col min="5379" max="5379" width="14.85546875" style="83" customWidth="1"/>
    <col min="5380" max="5380" width="14.42578125" style="83" customWidth="1"/>
    <col min="5381" max="5383" width="15.140625" style="83" customWidth="1"/>
    <col min="5384" max="5384" width="13.7109375" style="83" customWidth="1"/>
    <col min="5385" max="5385" width="16.28515625" style="83" customWidth="1"/>
    <col min="5386" max="5389" width="7.85546875" style="83"/>
    <col min="5390" max="5390" width="14.7109375" style="83" bestFit="1" customWidth="1"/>
    <col min="5391" max="5632" width="7.85546875" style="83"/>
    <col min="5633" max="5633" width="26.42578125" style="83" customWidth="1"/>
    <col min="5634" max="5634" width="12.28515625" style="83" customWidth="1"/>
    <col min="5635" max="5635" width="14.85546875" style="83" customWidth="1"/>
    <col min="5636" max="5636" width="14.42578125" style="83" customWidth="1"/>
    <col min="5637" max="5639" width="15.140625" style="83" customWidth="1"/>
    <col min="5640" max="5640" width="13.7109375" style="83" customWidth="1"/>
    <col min="5641" max="5641" width="16.28515625" style="83" customWidth="1"/>
    <col min="5642" max="5645" width="7.85546875" style="83"/>
    <col min="5646" max="5646" width="14.7109375" style="83" bestFit="1" customWidth="1"/>
    <col min="5647" max="5888" width="7.85546875" style="83"/>
    <col min="5889" max="5889" width="26.42578125" style="83" customWidth="1"/>
    <col min="5890" max="5890" width="12.28515625" style="83" customWidth="1"/>
    <col min="5891" max="5891" width="14.85546875" style="83" customWidth="1"/>
    <col min="5892" max="5892" width="14.42578125" style="83" customWidth="1"/>
    <col min="5893" max="5895" width="15.140625" style="83" customWidth="1"/>
    <col min="5896" max="5896" width="13.7109375" style="83" customWidth="1"/>
    <col min="5897" max="5897" width="16.28515625" style="83" customWidth="1"/>
    <col min="5898" max="5901" width="7.85546875" style="83"/>
    <col min="5902" max="5902" width="14.7109375" style="83" bestFit="1" customWidth="1"/>
    <col min="5903" max="6144" width="7.85546875" style="83"/>
    <col min="6145" max="6145" width="26.42578125" style="83" customWidth="1"/>
    <col min="6146" max="6146" width="12.28515625" style="83" customWidth="1"/>
    <col min="6147" max="6147" width="14.85546875" style="83" customWidth="1"/>
    <col min="6148" max="6148" width="14.42578125" style="83" customWidth="1"/>
    <col min="6149" max="6151" width="15.140625" style="83" customWidth="1"/>
    <col min="6152" max="6152" width="13.7109375" style="83" customWidth="1"/>
    <col min="6153" max="6153" width="16.28515625" style="83" customWidth="1"/>
    <col min="6154" max="6157" width="7.85546875" style="83"/>
    <col min="6158" max="6158" width="14.7109375" style="83" bestFit="1" customWidth="1"/>
    <col min="6159" max="6400" width="7.85546875" style="83"/>
    <col min="6401" max="6401" width="26.42578125" style="83" customWidth="1"/>
    <col min="6402" max="6402" width="12.28515625" style="83" customWidth="1"/>
    <col min="6403" max="6403" width="14.85546875" style="83" customWidth="1"/>
    <col min="6404" max="6404" width="14.42578125" style="83" customWidth="1"/>
    <col min="6405" max="6407" width="15.140625" style="83" customWidth="1"/>
    <col min="6408" max="6408" width="13.7109375" style="83" customWidth="1"/>
    <col min="6409" max="6409" width="16.28515625" style="83" customWidth="1"/>
    <col min="6410" max="6413" width="7.85546875" style="83"/>
    <col min="6414" max="6414" width="14.7109375" style="83" bestFit="1" customWidth="1"/>
    <col min="6415" max="6656" width="7.85546875" style="83"/>
    <col min="6657" max="6657" width="26.42578125" style="83" customWidth="1"/>
    <col min="6658" max="6658" width="12.28515625" style="83" customWidth="1"/>
    <col min="6659" max="6659" width="14.85546875" style="83" customWidth="1"/>
    <col min="6660" max="6660" width="14.42578125" style="83" customWidth="1"/>
    <col min="6661" max="6663" width="15.140625" style="83" customWidth="1"/>
    <col min="6664" max="6664" width="13.7109375" style="83" customWidth="1"/>
    <col min="6665" max="6665" width="16.28515625" style="83" customWidth="1"/>
    <col min="6666" max="6669" width="7.85546875" style="83"/>
    <col min="6670" max="6670" width="14.7109375" style="83" bestFit="1" customWidth="1"/>
    <col min="6671" max="6912" width="7.85546875" style="83"/>
    <col min="6913" max="6913" width="26.42578125" style="83" customWidth="1"/>
    <col min="6914" max="6914" width="12.28515625" style="83" customWidth="1"/>
    <col min="6915" max="6915" width="14.85546875" style="83" customWidth="1"/>
    <col min="6916" max="6916" width="14.42578125" style="83" customWidth="1"/>
    <col min="6917" max="6919" width="15.140625" style="83" customWidth="1"/>
    <col min="6920" max="6920" width="13.7109375" style="83" customWidth="1"/>
    <col min="6921" max="6921" width="16.28515625" style="83" customWidth="1"/>
    <col min="6922" max="6925" width="7.85546875" style="83"/>
    <col min="6926" max="6926" width="14.7109375" style="83" bestFit="1" customWidth="1"/>
    <col min="6927" max="7168" width="7.85546875" style="83"/>
    <col min="7169" max="7169" width="26.42578125" style="83" customWidth="1"/>
    <col min="7170" max="7170" width="12.28515625" style="83" customWidth="1"/>
    <col min="7171" max="7171" width="14.85546875" style="83" customWidth="1"/>
    <col min="7172" max="7172" width="14.42578125" style="83" customWidth="1"/>
    <col min="7173" max="7175" width="15.140625" style="83" customWidth="1"/>
    <col min="7176" max="7176" width="13.7109375" style="83" customWidth="1"/>
    <col min="7177" max="7177" width="16.28515625" style="83" customWidth="1"/>
    <col min="7178" max="7181" width="7.85546875" style="83"/>
    <col min="7182" max="7182" width="14.7109375" style="83" bestFit="1" customWidth="1"/>
    <col min="7183" max="7424" width="7.85546875" style="83"/>
    <col min="7425" max="7425" width="26.42578125" style="83" customWidth="1"/>
    <col min="7426" max="7426" width="12.28515625" style="83" customWidth="1"/>
    <col min="7427" max="7427" width="14.85546875" style="83" customWidth="1"/>
    <col min="7428" max="7428" width="14.42578125" style="83" customWidth="1"/>
    <col min="7429" max="7431" width="15.140625" style="83" customWidth="1"/>
    <col min="7432" max="7432" width="13.7109375" style="83" customWidth="1"/>
    <col min="7433" max="7433" width="16.28515625" style="83" customWidth="1"/>
    <col min="7434" max="7437" width="7.85546875" style="83"/>
    <col min="7438" max="7438" width="14.7109375" style="83" bestFit="1" customWidth="1"/>
    <col min="7439" max="7680" width="7.85546875" style="83"/>
    <col min="7681" max="7681" width="26.42578125" style="83" customWidth="1"/>
    <col min="7682" max="7682" width="12.28515625" style="83" customWidth="1"/>
    <col min="7683" max="7683" width="14.85546875" style="83" customWidth="1"/>
    <col min="7684" max="7684" width="14.42578125" style="83" customWidth="1"/>
    <col min="7685" max="7687" width="15.140625" style="83" customWidth="1"/>
    <col min="7688" max="7688" width="13.7109375" style="83" customWidth="1"/>
    <col min="7689" max="7689" width="16.28515625" style="83" customWidth="1"/>
    <col min="7690" max="7693" width="7.85546875" style="83"/>
    <col min="7694" max="7694" width="14.7109375" style="83" bestFit="1" customWidth="1"/>
    <col min="7695" max="7936" width="7.85546875" style="83"/>
    <col min="7937" max="7937" width="26.42578125" style="83" customWidth="1"/>
    <col min="7938" max="7938" width="12.28515625" style="83" customWidth="1"/>
    <col min="7939" max="7939" width="14.85546875" style="83" customWidth="1"/>
    <col min="7940" max="7940" width="14.42578125" style="83" customWidth="1"/>
    <col min="7941" max="7943" width="15.140625" style="83" customWidth="1"/>
    <col min="7944" max="7944" width="13.7109375" style="83" customWidth="1"/>
    <col min="7945" max="7945" width="16.28515625" style="83" customWidth="1"/>
    <col min="7946" max="7949" width="7.85546875" style="83"/>
    <col min="7950" max="7950" width="14.7109375" style="83" bestFit="1" customWidth="1"/>
    <col min="7951" max="8192" width="7.85546875" style="83"/>
    <col min="8193" max="8193" width="26.42578125" style="83" customWidth="1"/>
    <col min="8194" max="8194" width="12.28515625" style="83" customWidth="1"/>
    <col min="8195" max="8195" width="14.85546875" style="83" customWidth="1"/>
    <col min="8196" max="8196" width="14.42578125" style="83" customWidth="1"/>
    <col min="8197" max="8199" width="15.140625" style="83" customWidth="1"/>
    <col min="8200" max="8200" width="13.7109375" style="83" customWidth="1"/>
    <col min="8201" max="8201" width="16.28515625" style="83" customWidth="1"/>
    <col min="8202" max="8205" width="7.85546875" style="83"/>
    <col min="8206" max="8206" width="14.7109375" style="83" bestFit="1" customWidth="1"/>
    <col min="8207" max="8448" width="7.85546875" style="83"/>
    <col min="8449" max="8449" width="26.42578125" style="83" customWidth="1"/>
    <col min="8450" max="8450" width="12.28515625" style="83" customWidth="1"/>
    <col min="8451" max="8451" width="14.85546875" style="83" customWidth="1"/>
    <col min="8452" max="8452" width="14.42578125" style="83" customWidth="1"/>
    <col min="8453" max="8455" width="15.140625" style="83" customWidth="1"/>
    <col min="8456" max="8456" width="13.7109375" style="83" customWidth="1"/>
    <col min="8457" max="8457" width="16.28515625" style="83" customWidth="1"/>
    <col min="8458" max="8461" width="7.85546875" style="83"/>
    <col min="8462" max="8462" width="14.7109375" style="83" bestFit="1" customWidth="1"/>
    <col min="8463" max="8704" width="7.85546875" style="83"/>
    <col min="8705" max="8705" width="26.42578125" style="83" customWidth="1"/>
    <col min="8706" max="8706" width="12.28515625" style="83" customWidth="1"/>
    <col min="8707" max="8707" width="14.85546875" style="83" customWidth="1"/>
    <col min="8708" max="8708" width="14.42578125" style="83" customWidth="1"/>
    <col min="8709" max="8711" width="15.140625" style="83" customWidth="1"/>
    <col min="8712" max="8712" width="13.7109375" style="83" customWidth="1"/>
    <col min="8713" max="8713" width="16.28515625" style="83" customWidth="1"/>
    <col min="8714" max="8717" width="7.85546875" style="83"/>
    <col min="8718" max="8718" width="14.7109375" style="83" bestFit="1" customWidth="1"/>
    <col min="8719" max="8960" width="7.85546875" style="83"/>
    <col min="8961" max="8961" width="26.42578125" style="83" customWidth="1"/>
    <col min="8962" max="8962" width="12.28515625" style="83" customWidth="1"/>
    <col min="8963" max="8963" width="14.85546875" style="83" customWidth="1"/>
    <col min="8964" max="8964" width="14.42578125" style="83" customWidth="1"/>
    <col min="8965" max="8967" width="15.140625" style="83" customWidth="1"/>
    <col min="8968" max="8968" width="13.7109375" style="83" customWidth="1"/>
    <col min="8969" max="8969" width="16.28515625" style="83" customWidth="1"/>
    <col min="8970" max="8973" width="7.85546875" style="83"/>
    <col min="8974" max="8974" width="14.7109375" style="83" bestFit="1" customWidth="1"/>
    <col min="8975" max="9216" width="7.85546875" style="83"/>
    <col min="9217" max="9217" width="26.42578125" style="83" customWidth="1"/>
    <col min="9218" max="9218" width="12.28515625" style="83" customWidth="1"/>
    <col min="9219" max="9219" width="14.85546875" style="83" customWidth="1"/>
    <col min="9220" max="9220" width="14.42578125" style="83" customWidth="1"/>
    <col min="9221" max="9223" width="15.140625" style="83" customWidth="1"/>
    <col min="9224" max="9224" width="13.7109375" style="83" customWidth="1"/>
    <col min="9225" max="9225" width="16.28515625" style="83" customWidth="1"/>
    <col min="9226" max="9229" width="7.85546875" style="83"/>
    <col min="9230" max="9230" width="14.7109375" style="83" bestFit="1" customWidth="1"/>
    <col min="9231" max="9472" width="7.85546875" style="83"/>
    <col min="9473" max="9473" width="26.42578125" style="83" customWidth="1"/>
    <col min="9474" max="9474" width="12.28515625" style="83" customWidth="1"/>
    <col min="9475" max="9475" width="14.85546875" style="83" customWidth="1"/>
    <col min="9476" max="9476" width="14.42578125" style="83" customWidth="1"/>
    <col min="9477" max="9479" width="15.140625" style="83" customWidth="1"/>
    <col min="9480" max="9480" width="13.7109375" style="83" customWidth="1"/>
    <col min="9481" max="9481" width="16.28515625" style="83" customWidth="1"/>
    <col min="9482" max="9485" width="7.85546875" style="83"/>
    <col min="9486" max="9486" width="14.7109375" style="83" bestFit="1" customWidth="1"/>
    <col min="9487" max="9728" width="7.85546875" style="83"/>
    <col min="9729" max="9729" width="26.42578125" style="83" customWidth="1"/>
    <col min="9730" max="9730" width="12.28515625" style="83" customWidth="1"/>
    <col min="9731" max="9731" width="14.85546875" style="83" customWidth="1"/>
    <col min="9732" max="9732" width="14.42578125" style="83" customWidth="1"/>
    <col min="9733" max="9735" width="15.140625" style="83" customWidth="1"/>
    <col min="9736" max="9736" width="13.7109375" style="83" customWidth="1"/>
    <col min="9737" max="9737" width="16.28515625" style="83" customWidth="1"/>
    <col min="9738" max="9741" width="7.85546875" style="83"/>
    <col min="9742" max="9742" width="14.7109375" style="83" bestFit="1" customWidth="1"/>
    <col min="9743" max="9984" width="7.85546875" style="83"/>
    <col min="9985" max="9985" width="26.42578125" style="83" customWidth="1"/>
    <col min="9986" max="9986" width="12.28515625" style="83" customWidth="1"/>
    <col min="9987" max="9987" width="14.85546875" style="83" customWidth="1"/>
    <col min="9988" max="9988" width="14.42578125" style="83" customWidth="1"/>
    <col min="9989" max="9991" width="15.140625" style="83" customWidth="1"/>
    <col min="9992" max="9992" width="13.7109375" style="83" customWidth="1"/>
    <col min="9993" max="9993" width="16.28515625" style="83" customWidth="1"/>
    <col min="9994" max="9997" width="7.85546875" style="83"/>
    <col min="9998" max="9998" width="14.7109375" style="83" bestFit="1" customWidth="1"/>
    <col min="9999" max="10240" width="7.85546875" style="83"/>
    <col min="10241" max="10241" width="26.42578125" style="83" customWidth="1"/>
    <col min="10242" max="10242" width="12.28515625" style="83" customWidth="1"/>
    <col min="10243" max="10243" width="14.85546875" style="83" customWidth="1"/>
    <col min="10244" max="10244" width="14.42578125" style="83" customWidth="1"/>
    <col min="10245" max="10247" width="15.140625" style="83" customWidth="1"/>
    <col min="10248" max="10248" width="13.7109375" style="83" customWidth="1"/>
    <col min="10249" max="10249" width="16.28515625" style="83" customWidth="1"/>
    <col min="10250" max="10253" width="7.85546875" style="83"/>
    <col min="10254" max="10254" width="14.7109375" style="83" bestFit="1" customWidth="1"/>
    <col min="10255" max="10496" width="7.85546875" style="83"/>
    <col min="10497" max="10497" width="26.42578125" style="83" customWidth="1"/>
    <col min="10498" max="10498" width="12.28515625" style="83" customWidth="1"/>
    <col min="10499" max="10499" width="14.85546875" style="83" customWidth="1"/>
    <col min="10500" max="10500" width="14.42578125" style="83" customWidth="1"/>
    <col min="10501" max="10503" width="15.140625" style="83" customWidth="1"/>
    <col min="10504" max="10504" width="13.7109375" style="83" customWidth="1"/>
    <col min="10505" max="10505" width="16.28515625" style="83" customWidth="1"/>
    <col min="10506" max="10509" width="7.85546875" style="83"/>
    <col min="10510" max="10510" width="14.7109375" style="83" bestFit="1" customWidth="1"/>
    <col min="10511" max="10752" width="7.85546875" style="83"/>
    <col min="10753" max="10753" width="26.42578125" style="83" customWidth="1"/>
    <col min="10754" max="10754" width="12.28515625" style="83" customWidth="1"/>
    <col min="10755" max="10755" width="14.85546875" style="83" customWidth="1"/>
    <col min="10756" max="10756" width="14.42578125" style="83" customWidth="1"/>
    <col min="10757" max="10759" width="15.140625" style="83" customWidth="1"/>
    <col min="10760" max="10760" width="13.7109375" style="83" customWidth="1"/>
    <col min="10761" max="10761" width="16.28515625" style="83" customWidth="1"/>
    <col min="10762" max="10765" width="7.85546875" style="83"/>
    <col min="10766" max="10766" width="14.7109375" style="83" bestFit="1" customWidth="1"/>
    <col min="10767" max="11008" width="7.85546875" style="83"/>
    <col min="11009" max="11009" width="26.42578125" style="83" customWidth="1"/>
    <col min="11010" max="11010" width="12.28515625" style="83" customWidth="1"/>
    <col min="11011" max="11011" width="14.85546875" style="83" customWidth="1"/>
    <col min="11012" max="11012" width="14.42578125" style="83" customWidth="1"/>
    <col min="11013" max="11015" width="15.140625" style="83" customWidth="1"/>
    <col min="11016" max="11016" width="13.7109375" style="83" customWidth="1"/>
    <col min="11017" max="11017" width="16.28515625" style="83" customWidth="1"/>
    <col min="11018" max="11021" width="7.85546875" style="83"/>
    <col min="11022" max="11022" width="14.7109375" style="83" bestFit="1" customWidth="1"/>
    <col min="11023" max="11264" width="7.85546875" style="83"/>
    <col min="11265" max="11265" width="26.42578125" style="83" customWidth="1"/>
    <col min="11266" max="11266" width="12.28515625" style="83" customWidth="1"/>
    <col min="11267" max="11267" width="14.85546875" style="83" customWidth="1"/>
    <col min="11268" max="11268" width="14.42578125" style="83" customWidth="1"/>
    <col min="11269" max="11271" width="15.140625" style="83" customWidth="1"/>
    <col min="11272" max="11272" width="13.7109375" style="83" customWidth="1"/>
    <col min="11273" max="11273" width="16.28515625" style="83" customWidth="1"/>
    <col min="11274" max="11277" width="7.85546875" style="83"/>
    <col min="11278" max="11278" width="14.7109375" style="83" bestFit="1" customWidth="1"/>
    <col min="11279" max="11520" width="7.85546875" style="83"/>
    <col min="11521" max="11521" width="26.42578125" style="83" customWidth="1"/>
    <col min="11522" max="11522" width="12.28515625" style="83" customWidth="1"/>
    <col min="11523" max="11523" width="14.85546875" style="83" customWidth="1"/>
    <col min="11524" max="11524" width="14.42578125" style="83" customWidth="1"/>
    <col min="11525" max="11527" width="15.140625" style="83" customWidth="1"/>
    <col min="11528" max="11528" width="13.7109375" style="83" customWidth="1"/>
    <col min="11529" max="11529" width="16.28515625" style="83" customWidth="1"/>
    <col min="11530" max="11533" width="7.85546875" style="83"/>
    <col min="11534" max="11534" width="14.7109375" style="83" bestFit="1" customWidth="1"/>
    <col min="11535" max="11776" width="7.85546875" style="83"/>
    <col min="11777" max="11777" width="26.42578125" style="83" customWidth="1"/>
    <col min="11778" max="11778" width="12.28515625" style="83" customWidth="1"/>
    <col min="11779" max="11779" width="14.85546875" style="83" customWidth="1"/>
    <col min="11780" max="11780" width="14.42578125" style="83" customWidth="1"/>
    <col min="11781" max="11783" width="15.140625" style="83" customWidth="1"/>
    <col min="11784" max="11784" width="13.7109375" style="83" customWidth="1"/>
    <col min="11785" max="11785" width="16.28515625" style="83" customWidth="1"/>
    <col min="11786" max="11789" width="7.85546875" style="83"/>
    <col min="11790" max="11790" width="14.7109375" style="83" bestFit="1" customWidth="1"/>
    <col min="11791" max="12032" width="7.85546875" style="83"/>
    <col min="12033" max="12033" width="26.42578125" style="83" customWidth="1"/>
    <col min="12034" max="12034" width="12.28515625" style="83" customWidth="1"/>
    <col min="12035" max="12035" width="14.85546875" style="83" customWidth="1"/>
    <col min="12036" max="12036" width="14.42578125" style="83" customWidth="1"/>
    <col min="12037" max="12039" width="15.140625" style="83" customWidth="1"/>
    <col min="12040" max="12040" width="13.7109375" style="83" customWidth="1"/>
    <col min="12041" max="12041" width="16.28515625" style="83" customWidth="1"/>
    <col min="12042" max="12045" width="7.85546875" style="83"/>
    <col min="12046" max="12046" width="14.7109375" style="83" bestFit="1" customWidth="1"/>
    <col min="12047" max="12288" width="7.85546875" style="83"/>
    <col min="12289" max="12289" width="26.42578125" style="83" customWidth="1"/>
    <col min="12290" max="12290" width="12.28515625" style="83" customWidth="1"/>
    <col min="12291" max="12291" width="14.85546875" style="83" customWidth="1"/>
    <col min="12292" max="12292" width="14.42578125" style="83" customWidth="1"/>
    <col min="12293" max="12295" width="15.140625" style="83" customWidth="1"/>
    <col min="12296" max="12296" width="13.7109375" style="83" customWidth="1"/>
    <col min="12297" max="12297" width="16.28515625" style="83" customWidth="1"/>
    <col min="12298" max="12301" width="7.85546875" style="83"/>
    <col min="12302" max="12302" width="14.7109375" style="83" bestFit="1" customWidth="1"/>
    <col min="12303" max="12544" width="7.85546875" style="83"/>
    <col min="12545" max="12545" width="26.42578125" style="83" customWidth="1"/>
    <col min="12546" max="12546" width="12.28515625" style="83" customWidth="1"/>
    <col min="12547" max="12547" width="14.85546875" style="83" customWidth="1"/>
    <col min="12548" max="12548" width="14.42578125" style="83" customWidth="1"/>
    <col min="12549" max="12551" width="15.140625" style="83" customWidth="1"/>
    <col min="12552" max="12552" width="13.7109375" style="83" customWidth="1"/>
    <col min="12553" max="12553" width="16.28515625" style="83" customWidth="1"/>
    <col min="12554" max="12557" width="7.85546875" style="83"/>
    <col min="12558" max="12558" width="14.7109375" style="83" bestFit="1" customWidth="1"/>
    <col min="12559" max="12800" width="7.85546875" style="83"/>
    <col min="12801" max="12801" width="26.42578125" style="83" customWidth="1"/>
    <col min="12802" max="12802" width="12.28515625" style="83" customWidth="1"/>
    <col min="12803" max="12803" width="14.85546875" style="83" customWidth="1"/>
    <col min="12804" max="12804" width="14.42578125" style="83" customWidth="1"/>
    <col min="12805" max="12807" width="15.140625" style="83" customWidth="1"/>
    <col min="12808" max="12808" width="13.7109375" style="83" customWidth="1"/>
    <col min="12809" max="12809" width="16.28515625" style="83" customWidth="1"/>
    <col min="12810" max="12813" width="7.85546875" style="83"/>
    <col min="12814" max="12814" width="14.7109375" style="83" bestFit="1" customWidth="1"/>
    <col min="12815" max="13056" width="7.85546875" style="83"/>
    <col min="13057" max="13057" width="26.42578125" style="83" customWidth="1"/>
    <col min="13058" max="13058" width="12.28515625" style="83" customWidth="1"/>
    <col min="13059" max="13059" width="14.85546875" style="83" customWidth="1"/>
    <col min="13060" max="13060" width="14.42578125" style="83" customWidth="1"/>
    <col min="13061" max="13063" width="15.140625" style="83" customWidth="1"/>
    <col min="13064" max="13064" width="13.7109375" style="83" customWidth="1"/>
    <col min="13065" max="13065" width="16.28515625" style="83" customWidth="1"/>
    <col min="13066" max="13069" width="7.85546875" style="83"/>
    <col min="13070" max="13070" width="14.7109375" style="83" bestFit="1" customWidth="1"/>
    <col min="13071" max="13312" width="7.85546875" style="83"/>
    <col min="13313" max="13313" width="26.42578125" style="83" customWidth="1"/>
    <col min="13314" max="13314" width="12.28515625" style="83" customWidth="1"/>
    <col min="13315" max="13315" width="14.85546875" style="83" customWidth="1"/>
    <col min="13316" max="13316" width="14.42578125" style="83" customWidth="1"/>
    <col min="13317" max="13319" width="15.140625" style="83" customWidth="1"/>
    <col min="13320" max="13320" width="13.7109375" style="83" customWidth="1"/>
    <col min="13321" max="13321" width="16.28515625" style="83" customWidth="1"/>
    <col min="13322" max="13325" width="7.85546875" style="83"/>
    <col min="13326" max="13326" width="14.7109375" style="83" bestFit="1" customWidth="1"/>
    <col min="13327" max="13568" width="7.85546875" style="83"/>
    <col min="13569" max="13569" width="26.42578125" style="83" customWidth="1"/>
    <col min="13570" max="13570" width="12.28515625" style="83" customWidth="1"/>
    <col min="13571" max="13571" width="14.85546875" style="83" customWidth="1"/>
    <col min="13572" max="13572" width="14.42578125" style="83" customWidth="1"/>
    <col min="13573" max="13575" width="15.140625" style="83" customWidth="1"/>
    <col min="13576" max="13576" width="13.7109375" style="83" customWidth="1"/>
    <col min="13577" max="13577" width="16.28515625" style="83" customWidth="1"/>
    <col min="13578" max="13581" width="7.85546875" style="83"/>
    <col min="13582" max="13582" width="14.7109375" style="83" bestFit="1" customWidth="1"/>
    <col min="13583" max="13824" width="7.85546875" style="83"/>
    <col min="13825" max="13825" width="26.42578125" style="83" customWidth="1"/>
    <col min="13826" max="13826" width="12.28515625" style="83" customWidth="1"/>
    <col min="13827" max="13827" width="14.85546875" style="83" customWidth="1"/>
    <col min="13828" max="13828" width="14.42578125" style="83" customWidth="1"/>
    <col min="13829" max="13831" width="15.140625" style="83" customWidth="1"/>
    <col min="13832" max="13832" width="13.7109375" style="83" customWidth="1"/>
    <col min="13833" max="13833" width="16.28515625" style="83" customWidth="1"/>
    <col min="13834" max="13837" width="7.85546875" style="83"/>
    <col min="13838" max="13838" width="14.7109375" style="83" bestFit="1" customWidth="1"/>
    <col min="13839" max="14080" width="7.85546875" style="83"/>
    <col min="14081" max="14081" width="26.42578125" style="83" customWidth="1"/>
    <col min="14082" max="14082" width="12.28515625" style="83" customWidth="1"/>
    <col min="14083" max="14083" width="14.85546875" style="83" customWidth="1"/>
    <col min="14084" max="14084" width="14.42578125" style="83" customWidth="1"/>
    <col min="14085" max="14087" width="15.140625" style="83" customWidth="1"/>
    <col min="14088" max="14088" width="13.7109375" style="83" customWidth="1"/>
    <col min="14089" max="14089" width="16.28515625" style="83" customWidth="1"/>
    <col min="14090" max="14093" width="7.85546875" style="83"/>
    <col min="14094" max="14094" width="14.7109375" style="83" bestFit="1" customWidth="1"/>
    <col min="14095" max="14336" width="7.85546875" style="83"/>
    <col min="14337" max="14337" width="26.42578125" style="83" customWidth="1"/>
    <col min="14338" max="14338" width="12.28515625" style="83" customWidth="1"/>
    <col min="14339" max="14339" width="14.85546875" style="83" customWidth="1"/>
    <col min="14340" max="14340" width="14.42578125" style="83" customWidth="1"/>
    <col min="14341" max="14343" width="15.140625" style="83" customWidth="1"/>
    <col min="14344" max="14344" width="13.7109375" style="83" customWidth="1"/>
    <col min="14345" max="14345" width="16.28515625" style="83" customWidth="1"/>
    <col min="14346" max="14349" width="7.85546875" style="83"/>
    <col min="14350" max="14350" width="14.7109375" style="83" bestFit="1" customWidth="1"/>
    <col min="14351" max="14592" width="7.85546875" style="83"/>
    <col min="14593" max="14593" width="26.42578125" style="83" customWidth="1"/>
    <col min="14594" max="14594" width="12.28515625" style="83" customWidth="1"/>
    <col min="14595" max="14595" width="14.85546875" style="83" customWidth="1"/>
    <col min="14596" max="14596" width="14.42578125" style="83" customWidth="1"/>
    <col min="14597" max="14599" width="15.140625" style="83" customWidth="1"/>
    <col min="14600" max="14600" width="13.7109375" style="83" customWidth="1"/>
    <col min="14601" max="14601" width="16.28515625" style="83" customWidth="1"/>
    <col min="14602" max="14605" width="7.85546875" style="83"/>
    <col min="14606" max="14606" width="14.7109375" style="83" bestFit="1" customWidth="1"/>
    <col min="14607" max="14848" width="7.85546875" style="83"/>
    <col min="14849" max="14849" width="26.42578125" style="83" customWidth="1"/>
    <col min="14850" max="14850" width="12.28515625" style="83" customWidth="1"/>
    <col min="14851" max="14851" width="14.85546875" style="83" customWidth="1"/>
    <col min="14852" max="14852" width="14.42578125" style="83" customWidth="1"/>
    <col min="14853" max="14855" width="15.140625" style="83" customWidth="1"/>
    <col min="14856" max="14856" width="13.7109375" style="83" customWidth="1"/>
    <col min="14857" max="14857" width="16.28515625" style="83" customWidth="1"/>
    <col min="14858" max="14861" width="7.85546875" style="83"/>
    <col min="14862" max="14862" width="14.7109375" style="83" bestFit="1" customWidth="1"/>
    <col min="14863" max="15104" width="7.85546875" style="83"/>
    <col min="15105" max="15105" width="26.42578125" style="83" customWidth="1"/>
    <col min="15106" max="15106" width="12.28515625" style="83" customWidth="1"/>
    <col min="15107" max="15107" width="14.85546875" style="83" customWidth="1"/>
    <col min="15108" max="15108" width="14.42578125" style="83" customWidth="1"/>
    <col min="15109" max="15111" width="15.140625" style="83" customWidth="1"/>
    <col min="15112" max="15112" width="13.7109375" style="83" customWidth="1"/>
    <col min="15113" max="15113" width="16.28515625" style="83" customWidth="1"/>
    <col min="15114" max="15117" width="7.85546875" style="83"/>
    <col min="15118" max="15118" width="14.7109375" style="83" bestFit="1" customWidth="1"/>
    <col min="15119" max="15360" width="7.85546875" style="83"/>
    <col min="15361" max="15361" width="26.42578125" style="83" customWidth="1"/>
    <col min="15362" max="15362" width="12.28515625" style="83" customWidth="1"/>
    <col min="15363" max="15363" width="14.85546875" style="83" customWidth="1"/>
    <col min="15364" max="15364" width="14.42578125" style="83" customWidth="1"/>
    <col min="15365" max="15367" width="15.140625" style="83" customWidth="1"/>
    <col min="15368" max="15368" width="13.7109375" style="83" customWidth="1"/>
    <col min="15369" max="15369" width="16.28515625" style="83" customWidth="1"/>
    <col min="15370" max="15373" width="7.85546875" style="83"/>
    <col min="15374" max="15374" width="14.7109375" style="83" bestFit="1" customWidth="1"/>
    <col min="15375" max="15616" width="7.85546875" style="83"/>
    <col min="15617" max="15617" width="26.42578125" style="83" customWidth="1"/>
    <col min="15618" max="15618" width="12.28515625" style="83" customWidth="1"/>
    <col min="15619" max="15619" width="14.85546875" style="83" customWidth="1"/>
    <col min="15620" max="15620" width="14.42578125" style="83" customWidth="1"/>
    <col min="15621" max="15623" width="15.140625" style="83" customWidth="1"/>
    <col min="15624" max="15624" width="13.7109375" style="83" customWidth="1"/>
    <col min="15625" max="15625" width="16.28515625" style="83" customWidth="1"/>
    <col min="15626" max="15629" width="7.85546875" style="83"/>
    <col min="15630" max="15630" width="14.7109375" style="83" bestFit="1" customWidth="1"/>
    <col min="15631" max="15872" width="7.85546875" style="83"/>
    <col min="15873" max="15873" width="26.42578125" style="83" customWidth="1"/>
    <col min="15874" max="15874" width="12.28515625" style="83" customWidth="1"/>
    <col min="15875" max="15875" width="14.85546875" style="83" customWidth="1"/>
    <col min="15876" max="15876" width="14.42578125" style="83" customWidth="1"/>
    <col min="15877" max="15879" width="15.140625" style="83" customWidth="1"/>
    <col min="15880" max="15880" width="13.7109375" style="83" customWidth="1"/>
    <col min="15881" max="15881" width="16.28515625" style="83" customWidth="1"/>
    <col min="15882" max="15885" width="7.85546875" style="83"/>
    <col min="15886" max="15886" width="14.7109375" style="83" bestFit="1" customWidth="1"/>
    <col min="15887" max="16128" width="7.85546875" style="83"/>
    <col min="16129" max="16129" width="26.42578125" style="83" customWidth="1"/>
    <col min="16130" max="16130" width="12.28515625" style="83" customWidth="1"/>
    <col min="16131" max="16131" width="14.85546875" style="83" customWidth="1"/>
    <col min="16132" max="16132" width="14.42578125" style="83" customWidth="1"/>
    <col min="16133" max="16135" width="15.140625" style="83" customWidth="1"/>
    <col min="16136" max="16136" width="13.7109375" style="83" customWidth="1"/>
    <col min="16137" max="16137" width="16.28515625" style="83" customWidth="1"/>
    <col min="16138" max="16141" width="7.85546875" style="83"/>
    <col min="16142" max="16142" width="14.7109375" style="83" bestFit="1" customWidth="1"/>
    <col min="16143" max="16384" width="7.85546875" style="83"/>
  </cols>
  <sheetData>
    <row r="5" spans="1:11" ht="18" x14ac:dyDescent="0.25">
      <c r="A5" s="317" t="s">
        <v>168</v>
      </c>
      <c r="B5" s="317"/>
      <c r="C5" s="317"/>
      <c r="D5" s="317"/>
      <c r="E5" s="317"/>
      <c r="F5" s="317"/>
      <c r="G5" s="317"/>
      <c r="H5" s="317"/>
      <c r="I5" s="317"/>
    </row>
    <row r="6" spans="1:11" s="87" customFormat="1" ht="23.25" x14ac:dyDescent="0.35">
      <c r="A6" s="84" t="s">
        <v>0</v>
      </c>
      <c r="B6" s="85"/>
      <c r="C6" s="86"/>
      <c r="D6" s="86"/>
      <c r="E6" s="86"/>
      <c r="F6" s="86"/>
      <c r="G6" s="86"/>
      <c r="H6" s="86"/>
      <c r="I6" s="86"/>
    </row>
    <row r="7" spans="1:11" s="89" customFormat="1" ht="15.75" x14ac:dyDescent="0.25">
      <c r="A7" s="88" t="s">
        <v>65</v>
      </c>
    </row>
    <row r="8" spans="1:11" s="91" customFormat="1" ht="25.5" x14ac:dyDescent="0.2">
      <c r="A8" s="90" t="s">
        <v>2</v>
      </c>
      <c r="B8" s="90" t="s">
        <v>66</v>
      </c>
      <c r="C8" s="90" t="s">
        <v>67</v>
      </c>
      <c r="D8" s="90" t="s">
        <v>68</v>
      </c>
      <c r="E8" s="90" t="s">
        <v>69</v>
      </c>
      <c r="F8" s="90" t="s">
        <v>70</v>
      </c>
      <c r="G8" s="90" t="s">
        <v>71</v>
      </c>
      <c r="H8" s="90" t="s">
        <v>72</v>
      </c>
      <c r="I8" s="90" t="s">
        <v>73</v>
      </c>
    </row>
    <row r="9" spans="1:11" customFormat="1" x14ac:dyDescent="0.25">
      <c r="A9" s="92" t="s">
        <v>74</v>
      </c>
      <c r="B9" s="93"/>
      <c r="C9" s="94"/>
      <c r="D9" s="95"/>
      <c r="E9" s="95"/>
      <c r="F9" s="95"/>
      <c r="G9" s="95"/>
      <c r="H9" s="95"/>
      <c r="I9" s="96"/>
      <c r="K9" s="97" t="s">
        <v>75</v>
      </c>
    </row>
    <row r="10" spans="1:11" customFormat="1" x14ac:dyDescent="0.25">
      <c r="A10" s="98" t="s">
        <v>76</v>
      </c>
      <c r="B10" s="99">
        <v>0.4</v>
      </c>
      <c r="C10" s="103">
        <v>40.5</v>
      </c>
      <c r="D10" s="100">
        <v>11</v>
      </c>
      <c r="E10" s="101">
        <v>0</v>
      </c>
      <c r="F10" s="260">
        <f>(((C10*2.2*9)*B10)*1.7)+(C10*11*2*B10)*2</f>
        <v>1258.0920000000001</v>
      </c>
      <c r="G10" s="101">
        <v>0</v>
      </c>
      <c r="H10" s="101">
        <f>C10*220*B10+(110*C10*B10)</f>
        <v>5346</v>
      </c>
      <c r="I10" s="102">
        <f t="shared" ref="I10:I12" si="0">E10+F10+G10+H10</f>
        <v>6604.0920000000006</v>
      </c>
      <c r="K10">
        <v>1.04</v>
      </c>
    </row>
    <row r="11" spans="1:11" customFormat="1" x14ac:dyDescent="0.25">
      <c r="A11" s="98" t="s">
        <v>143</v>
      </c>
      <c r="B11" s="99">
        <v>0.4</v>
      </c>
      <c r="C11" s="103">
        <v>25.012</v>
      </c>
      <c r="D11" s="100">
        <v>11</v>
      </c>
      <c r="E11" s="101">
        <v>0</v>
      </c>
      <c r="F11" s="260">
        <f>(((C11*2.2*9)*B11)*1.7)+(C11*11*2*B11)*2</f>
        <v>776.97276800000009</v>
      </c>
      <c r="G11" s="101">
        <v>0</v>
      </c>
      <c r="H11" s="101">
        <f>C11*220*B11+(110*C11*B11)</f>
        <v>3301.5839999999998</v>
      </c>
      <c r="I11" s="102">
        <f t="shared" si="0"/>
        <v>4078.5567679999999</v>
      </c>
    </row>
    <row r="12" spans="1:11" customFormat="1" x14ac:dyDescent="0.25">
      <c r="A12" s="98" t="s">
        <v>77</v>
      </c>
      <c r="B12" s="99">
        <f>2/5</f>
        <v>0.4</v>
      </c>
      <c r="C12" s="103">
        <v>17.68</v>
      </c>
      <c r="D12" s="100">
        <v>11</v>
      </c>
      <c r="E12" s="101">
        <v>0</v>
      </c>
      <c r="F12" s="260">
        <f>(((C12*2.2*9)*B12)*1.7)+(C12*11*3*B12)*2</f>
        <v>704.79552000000001</v>
      </c>
      <c r="G12" s="101">
        <v>0</v>
      </c>
      <c r="H12" s="101">
        <f t="shared" ref="H12" si="1">C12*220*B12</f>
        <v>1555.8400000000001</v>
      </c>
      <c r="I12" s="102">
        <f t="shared" si="0"/>
        <v>2260.6355200000003</v>
      </c>
    </row>
    <row r="13" spans="1:11" customFormat="1" x14ac:dyDescent="0.25">
      <c r="A13" s="104" t="s">
        <v>78</v>
      </c>
      <c r="B13" s="99"/>
      <c r="C13" s="103"/>
      <c r="D13" s="100"/>
      <c r="E13" s="101"/>
      <c r="F13" s="260"/>
      <c r="G13" s="101">
        <v>0</v>
      </c>
      <c r="H13" s="101"/>
      <c r="I13" s="105"/>
    </row>
    <row r="14" spans="1:11" customFormat="1" x14ac:dyDescent="0.25">
      <c r="A14" s="98" t="s">
        <v>79</v>
      </c>
      <c r="B14" s="99">
        <v>4</v>
      </c>
      <c r="C14" s="103">
        <f>(2133.56/220)*1.04</f>
        <v>10.085920000000002</v>
      </c>
      <c r="D14" s="100">
        <v>11</v>
      </c>
      <c r="E14" s="101">
        <v>0</v>
      </c>
      <c r="F14" s="260">
        <f t="shared" ref="F14:F17" si="2">(((C14*2.2*9)*B14)*1.7)+(C14*11*3*B14)*2</f>
        <v>4020.6511488000006</v>
      </c>
      <c r="G14" s="101">
        <v>0</v>
      </c>
      <c r="H14" s="101">
        <f>C14*220*B14</f>
        <v>8875.6096000000016</v>
      </c>
      <c r="I14" s="102">
        <f>E14+F14+G14+H14</f>
        <v>12896.260748800003</v>
      </c>
    </row>
    <row r="15" spans="1:11" customFormat="1" x14ac:dyDescent="0.25">
      <c r="A15" s="98" t="s">
        <v>80</v>
      </c>
      <c r="B15" s="99">
        <v>6</v>
      </c>
      <c r="C15" s="103">
        <f>(1114.48/220)*1.04</f>
        <v>5.2684509090909097</v>
      </c>
      <c r="D15" s="100">
        <v>11</v>
      </c>
      <c r="E15" s="101">
        <v>0</v>
      </c>
      <c r="F15" s="260">
        <f t="shared" si="2"/>
        <v>3150.3229056</v>
      </c>
      <c r="G15" s="101">
        <v>0</v>
      </c>
      <c r="H15" s="101">
        <f>C15*220*B15</f>
        <v>6954.3552000000009</v>
      </c>
      <c r="I15" s="102">
        <f>E15+F15+G15+H15</f>
        <v>10104.6781056</v>
      </c>
    </row>
    <row r="16" spans="1:11" customFormat="1" x14ac:dyDescent="0.25">
      <c r="A16" s="98" t="s">
        <v>81</v>
      </c>
      <c r="B16" s="99">
        <v>1</v>
      </c>
      <c r="C16" s="103">
        <f>(2002/220)*1.04</f>
        <v>9.4640000000000004</v>
      </c>
      <c r="D16" s="100">
        <v>11</v>
      </c>
      <c r="E16" s="101">
        <v>0</v>
      </c>
      <c r="F16" s="260">
        <f t="shared" si="2"/>
        <v>943.18224000000009</v>
      </c>
      <c r="G16" s="101">
        <v>0</v>
      </c>
      <c r="H16" s="101">
        <f>C16*220*B16</f>
        <v>2082.08</v>
      </c>
      <c r="I16" s="102">
        <f>E16+F16+G16+H16</f>
        <v>3025.26224</v>
      </c>
    </row>
    <row r="17" spans="1:14" customFormat="1" x14ac:dyDescent="0.25">
      <c r="A17" s="106" t="s">
        <v>82</v>
      </c>
      <c r="B17" s="99">
        <v>1</v>
      </c>
      <c r="C17" s="103">
        <f>(2002/220)*1.04</f>
        <v>9.4640000000000004</v>
      </c>
      <c r="D17" s="100">
        <v>11</v>
      </c>
      <c r="E17" s="101">
        <v>0</v>
      </c>
      <c r="F17" s="260">
        <f t="shared" si="2"/>
        <v>943.18224000000009</v>
      </c>
      <c r="G17" s="101">
        <v>0</v>
      </c>
      <c r="H17" s="101">
        <f>C17*220*B17</f>
        <v>2082.08</v>
      </c>
      <c r="I17" s="102">
        <f>E17+F17+G17+H17</f>
        <v>3025.26224</v>
      </c>
    </row>
    <row r="18" spans="1:14" customFormat="1" x14ac:dyDescent="0.25">
      <c r="A18" s="104"/>
      <c r="B18" s="110"/>
      <c r="C18" s="107"/>
      <c r="D18" s="100"/>
      <c r="E18" s="100"/>
      <c r="F18" s="100"/>
      <c r="G18" s="100"/>
      <c r="H18" s="100"/>
      <c r="I18" s="111"/>
    </row>
    <row r="19" spans="1:14" customFormat="1" x14ac:dyDescent="0.25">
      <c r="A19" s="112"/>
      <c r="B19" s="113"/>
      <c r="C19" s="107"/>
      <c r="D19" s="100"/>
      <c r="E19" s="114"/>
      <c r="F19" s="114"/>
      <c r="G19" s="114"/>
      <c r="H19" s="108"/>
      <c r="I19" s="109"/>
      <c r="N19" s="115"/>
    </row>
    <row r="20" spans="1:14" customFormat="1" x14ac:dyDescent="0.25">
      <c r="A20" s="116" t="s">
        <v>83</v>
      </c>
      <c r="B20" s="117"/>
      <c r="C20" s="118"/>
      <c r="D20" s="119"/>
      <c r="E20" s="119"/>
      <c r="F20" s="119"/>
      <c r="G20" s="119"/>
      <c r="H20" s="119"/>
      <c r="I20" s="120"/>
    </row>
    <row r="21" spans="1:14" s="89" customFormat="1" x14ac:dyDescent="0.2">
      <c r="C21" s="121"/>
      <c r="D21" s="318" t="s">
        <v>84</v>
      </c>
      <c r="E21" s="319"/>
      <c r="F21" s="319"/>
      <c r="G21" s="319"/>
      <c r="H21" s="320"/>
      <c r="I21" s="122">
        <f>SUM(I10:I19)</f>
        <v>41994.747622399998</v>
      </c>
    </row>
    <row r="22" spans="1:14" s="89" customFormat="1" ht="15.75" x14ac:dyDescent="0.25">
      <c r="A22" s="88" t="s">
        <v>85</v>
      </c>
    </row>
    <row r="23" spans="1:14" s="89" customFormat="1" ht="12.75" hidden="1" x14ac:dyDescent="0.2">
      <c r="A23" s="123" t="s">
        <v>86</v>
      </c>
      <c r="B23" s="124" t="s">
        <v>87</v>
      </c>
      <c r="C23" s="125" t="s">
        <v>88</v>
      </c>
      <c r="D23" s="126"/>
      <c r="E23" s="126"/>
      <c r="F23" s="126"/>
      <c r="G23" s="126"/>
      <c r="H23" s="126"/>
    </row>
    <row r="24" spans="1:14" s="89" customFormat="1" ht="12.75" hidden="1" x14ac:dyDescent="0.2">
      <c r="A24" s="127" t="s">
        <v>89</v>
      </c>
      <c r="B24" s="128"/>
      <c r="C24" s="129"/>
      <c r="D24" s="130"/>
      <c r="E24" s="130"/>
      <c r="F24" s="130"/>
      <c r="G24" s="130"/>
      <c r="H24" s="130"/>
    </row>
    <row r="25" spans="1:14" s="89" customFormat="1" ht="12.75" hidden="1" x14ac:dyDescent="0.2">
      <c r="A25" s="131" t="s">
        <v>90</v>
      </c>
      <c r="B25" s="132">
        <v>0.2</v>
      </c>
      <c r="C25" s="133">
        <f>I21*B25</f>
        <v>8398.94952448</v>
      </c>
      <c r="D25" s="130"/>
      <c r="E25" s="130"/>
      <c r="F25" s="130"/>
      <c r="G25" s="130"/>
      <c r="H25" s="130"/>
    </row>
    <row r="26" spans="1:14" s="89" customFormat="1" ht="12.75" hidden="1" x14ac:dyDescent="0.2">
      <c r="A26" s="131" t="s">
        <v>91</v>
      </c>
      <c r="B26" s="132">
        <v>8.5000000000000006E-2</v>
      </c>
      <c r="C26" s="133">
        <f>I21*B26</f>
        <v>3569.553547904</v>
      </c>
      <c r="D26" s="134"/>
      <c r="E26" s="134"/>
      <c r="F26" s="134"/>
      <c r="G26" s="134"/>
      <c r="H26" s="130"/>
    </row>
    <row r="27" spans="1:14" s="89" customFormat="1" ht="12.75" hidden="1" x14ac:dyDescent="0.2">
      <c r="A27" s="131"/>
      <c r="B27" s="132"/>
      <c r="C27" s="133"/>
      <c r="D27" s="134"/>
      <c r="E27" s="134"/>
      <c r="F27" s="134"/>
      <c r="G27" s="134"/>
      <c r="H27" s="130"/>
    </row>
    <row r="28" spans="1:14" s="89" customFormat="1" ht="12.75" hidden="1" x14ac:dyDescent="0.2">
      <c r="A28" s="135" t="s">
        <v>92</v>
      </c>
      <c r="B28" s="136"/>
      <c r="C28" s="137"/>
      <c r="D28" s="130"/>
      <c r="E28" s="130"/>
      <c r="F28" s="130"/>
      <c r="G28" s="130"/>
      <c r="H28" s="130"/>
    </row>
    <row r="29" spans="1:14" s="89" customFormat="1" ht="12.75" hidden="1" x14ac:dyDescent="0.2">
      <c r="A29" s="131" t="s">
        <v>93</v>
      </c>
      <c r="B29" s="132">
        <v>0.1091</v>
      </c>
      <c r="C29" s="133">
        <f>I21*B29</f>
        <v>4581.6269656038403</v>
      </c>
      <c r="D29" s="130"/>
      <c r="E29" s="130"/>
      <c r="F29" s="130"/>
      <c r="G29" s="130"/>
      <c r="H29" s="130"/>
    </row>
    <row r="30" spans="1:14" s="89" customFormat="1" ht="12.75" hidden="1" x14ac:dyDescent="0.2">
      <c r="A30" s="131" t="s">
        <v>94</v>
      </c>
      <c r="B30" s="132">
        <v>9.4500000000000001E-2</v>
      </c>
      <c r="C30" s="133">
        <f>I21*B30</f>
        <v>3968.5036503167998</v>
      </c>
      <c r="D30" s="130"/>
      <c r="E30" s="130"/>
      <c r="F30" s="130"/>
      <c r="G30" s="130"/>
      <c r="H30" s="130"/>
    </row>
    <row r="31" spans="1:14" s="89" customFormat="1" ht="12.75" hidden="1" x14ac:dyDescent="0.2">
      <c r="A31" s="131" t="s">
        <v>95</v>
      </c>
      <c r="B31" s="138">
        <v>5.4999999999999997E-3</v>
      </c>
      <c r="C31" s="133">
        <f>I21*B31</f>
        <v>230.97111192319997</v>
      </c>
      <c r="D31" s="130"/>
      <c r="E31" s="130"/>
      <c r="F31" s="130"/>
      <c r="G31" s="130"/>
      <c r="H31" s="130"/>
    </row>
    <row r="32" spans="1:14" s="89" customFormat="1" ht="12.75" hidden="1" x14ac:dyDescent="0.2">
      <c r="A32" s="131" t="s">
        <v>96</v>
      </c>
      <c r="B32" s="132">
        <v>0.5</v>
      </c>
      <c r="C32" s="133">
        <f>I21*B32</f>
        <v>20997.373811199999</v>
      </c>
      <c r="D32" s="130"/>
      <c r="E32" s="130"/>
      <c r="F32" s="130"/>
      <c r="G32" s="130"/>
      <c r="H32" s="130"/>
    </row>
    <row r="33" spans="1:9" s="89" customFormat="1" ht="12.75" hidden="1" x14ac:dyDescent="0.2">
      <c r="A33" s="131"/>
      <c r="B33" s="139"/>
      <c r="C33" s="133"/>
      <c r="D33" s="130"/>
      <c r="E33" s="130"/>
      <c r="F33" s="130"/>
      <c r="G33" s="130"/>
      <c r="H33" s="130"/>
    </row>
    <row r="34" spans="1:9" s="89" customFormat="1" ht="12.75" hidden="1" x14ac:dyDescent="0.2">
      <c r="A34" s="135" t="s">
        <v>97</v>
      </c>
      <c r="B34" s="136"/>
      <c r="C34" s="140"/>
      <c r="D34" s="130"/>
      <c r="E34" s="130"/>
      <c r="F34" s="130"/>
      <c r="G34" s="130"/>
      <c r="H34" s="130"/>
    </row>
    <row r="35" spans="1:9" s="89" customFormat="1" ht="12.75" hidden="1" x14ac:dyDescent="0.2">
      <c r="A35" s="135"/>
      <c r="B35" s="136"/>
      <c r="C35" s="140"/>
      <c r="D35" s="130"/>
      <c r="E35" s="130"/>
      <c r="F35" s="130"/>
      <c r="G35" s="130"/>
      <c r="H35" s="130"/>
    </row>
    <row r="36" spans="1:9" s="89" customFormat="1" ht="12.75" hidden="1" x14ac:dyDescent="0.2">
      <c r="A36" s="131" t="s">
        <v>98</v>
      </c>
      <c r="B36" s="132">
        <v>7.9299999999999995E-2</v>
      </c>
      <c r="C36" s="133">
        <f>I21*B36</f>
        <v>3330.1834864563198</v>
      </c>
      <c r="D36" s="130"/>
      <c r="E36" s="130"/>
      <c r="F36" s="130"/>
      <c r="G36" s="130"/>
      <c r="H36" s="130"/>
    </row>
    <row r="37" spans="1:9" s="89" customFormat="1" ht="12.75" hidden="1" x14ac:dyDescent="0.2">
      <c r="A37" s="131"/>
      <c r="B37" s="132"/>
      <c r="C37" s="133"/>
      <c r="D37" s="130"/>
      <c r="E37" s="130"/>
      <c r="F37" s="130"/>
      <c r="G37" s="130"/>
      <c r="H37" s="130"/>
    </row>
    <row r="38" spans="1:9" s="89" customFormat="1" ht="12.75" hidden="1" x14ac:dyDescent="0.2">
      <c r="A38" s="135" t="s">
        <v>99</v>
      </c>
      <c r="B38" s="136"/>
      <c r="C38" s="140"/>
      <c r="D38" s="130"/>
      <c r="E38" s="130"/>
      <c r="F38" s="130"/>
      <c r="G38" s="130"/>
      <c r="H38" s="130"/>
    </row>
    <row r="39" spans="1:9" s="89" customFormat="1" ht="12.75" hidden="1" x14ac:dyDescent="0.2">
      <c r="A39" s="135"/>
      <c r="B39" s="141"/>
      <c r="C39" s="140"/>
      <c r="D39" s="130"/>
      <c r="E39" s="130"/>
      <c r="F39" s="130"/>
      <c r="G39" s="130"/>
      <c r="H39" s="130"/>
    </row>
    <row r="40" spans="1:9" s="89" customFormat="1" ht="12.75" hidden="1" x14ac:dyDescent="0.2">
      <c r="A40" s="131" t="s">
        <v>100</v>
      </c>
      <c r="B40" s="142" t="s">
        <v>101</v>
      </c>
      <c r="C40" s="133">
        <f>50/100*C26</f>
        <v>1784.776773952</v>
      </c>
      <c r="D40" s="130"/>
      <c r="E40" s="130"/>
      <c r="F40" s="130"/>
      <c r="G40" s="130"/>
      <c r="H40" s="130"/>
    </row>
    <row r="41" spans="1:9" s="89" customFormat="1" ht="12.75" hidden="1" x14ac:dyDescent="0.2">
      <c r="A41" s="143"/>
      <c r="B41" s="144"/>
      <c r="C41" s="145"/>
      <c r="D41" s="130"/>
      <c r="E41" s="130"/>
      <c r="F41" s="130"/>
      <c r="G41" s="130"/>
      <c r="H41" s="130"/>
    </row>
    <row r="42" spans="1:9" s="89" customFormat="1" ht="12.75" hidden="1" x14ac:dyDescent="0.2">
      <c r="A42" s="146" t="s">
        <v>102</v>
      </c>
      <c r="B42" s="147"/>
      <c r="C42" s="201">
        <f>SUM(C25:C41)</f>
        <v>46861.938871836159</v>
      </c>
      <c r="D42" s="148"/>
      <c r="E42" s="149"/>
      <c r="F42" s="149"/>
      <c r="G42" s="149"/>
      <c r="H42" s="150"/>
    </row>
    <row r="43" spans="1:9" s="89" customFormat="1" ht="12.75" x14ac:dyDescent="0.2">
      <c r="B43" s="126"/>
    </row>
    <row r="44" spans="1:9" s="89" customFormat="1" ht="12.75" x14ac:dyDescent="0.2">
      <c r="A44" s="151"/>
      <c r="C44" s="152"/>
      <c r="D44" s="321" t="s">
        <v>103</v>
      </c>
      <c r="E44" s="322"/>
      <c r="F44" s="153"/>
      <c r="G44" s="153"/>
      <c r="H44" s="314">
        <f>C42+I21</f>
        <v>88856.686494236157</v>
      </c>
      <c r="I44" s="315"/>
    </row>
    <row r="45" spans="1:9" customFormat="1" ht="15.75" x14ac:dyDescent="0.25">
      <c r="A45" s="88" t="s">
        <v>104</v>
      </c>
      <c r="B45" s="89"/>
      <c r="C45" s="89"/>
      <c r="D45" s="89"/>
      <c r="E45" s="89"/>
      <c r="F45" s="89"/>
      <c r="G45" s="89"/>
      <c r="H45" s="89"/>
    </row>
    <row r="46" spans="1:9" customFormat="1" ht="25.5" x14ac:dyDescent="0.25">
      <c r="A46" s="90" t="s">
        <v>17</v>
      </c>
      <c r="B46" s="90" t="s">
        <v>105</v>
      </c>
      <c r="C46" s="90" t="s">
        <v>27</v>
      </c>
      <c r="D46" s="154" t="s">
        <v>106</v>
      </c>
      <c r="E46" s="155"/>
      <c r="F46" s="156"/>
      <c r="G46" s="156"/>
      <c r="H46" s="156"/>
    </row>
    <row r="47" spans="1:9" customFormat="1" x14ac:dyDescent="0.25">
      <c r="A47" s="157" t="s">
        <v>29</v>
      </c>
      <c r="B47" s="158">
        <v>500</v>
      </c>
      <c r="C47" s="159">
        <v>13</v>
      </c>
      <c r="D47" s="160">
        <f>B47*C47</f>
        <v>6500</v>
      </c>
      <c r="E47" s="161"/>
      <c r="F47" s="162"/>
      <c r="G47" s="162"/>
      <c r="H47" s="163"/>
      <c r="I47" s="148"/>
    </row>
    <row r="48" spans="1:9" customFormat="1" x14ac:dyDescent="0.25">
      <c r="A48" s="164" t="s">
        <v>107</v>
      </c>
      <c r="B48" s="165">
        <v>500</v>
      </c>
      <c r="C48" s="159">
        <v>13</v>
      </c>
      <c r="D48" s="160">
        <f>B48*C48</f>
        <v>6500</v>
      </c>
      <c r="E48" s="161"/>
      <c r="F48" s="162"/>
      <c r="G48" s="162"/>
      <c r="H48" s="163"/>
      <c r="I48" s="148"/>
    </row>
    <row r="49" spans="1:9" customFormat="1" x14ac:dyDescent="0.25">
      <c r="A49" s="164" t="s">
        <v>108</v>
      </c>
      <c r="B49" s="165">
        <v>48.12</v>
      </c>
      <c r="C49" s="166">
        <v>13</v>
      </c>
      <c r="D49" s="160">
        <f>B49*C49</f>
        <v>625.55999999999995</v>
      </c>
      <c r="E49" s="161"/>
      <c r="F49" s="162"/>
      <c r="G49" s="162"/>
      <c r="H49" s="163"/>
      <c r="I49" s="148"/>
    </row>
    <row r="50" spans="1:9" customFormat="1" x14ac:dyDescent="0.25">
      <c r="A50" s="157" t="s">
        <v>144</v>
      </c>
      <c r="B50" s="158" t="s">
        <v>109</v>
      </c>
      <c r="C50" s="261">
        <f>13*2*100</f>
        <v>2600</v>
      </c>
      <c r="D50" s="160">
        <f>C50</f>
        <v>2600</v>
      </c>
      <c r="E50" s="161"/>
      <c r="F50" s="162"/>
      <c r="G50" s="162"/>
      <c r="H50" s="163"/>
      <c r="I50" s="148"/>
    </row>
    <row r="51" spans="1:9" customFormat="1" x14ac:dyDescent="0.25">
      <c r="A51" s="157" t="s">
        <v>145</v>
      </c>
      <c r="B51" s="158">
        <v>150</v>
      </c>
      <c r="C51" s="261">
        <v>13</v>
      </c>
      <c r="D51" s="160">
        <f>B51*C51</f>
        <v>1950</v>
      </c>
      <c r="E51" s="161"/>
      <c r="F51" s="162"/>
      <c r="G51" s="162"/>
      <c r="H51" s="163"/>
      <c r="I51" s="148"/>
    </row>
    <row r="52" spans="1:9" customFormat="1" x14ac:dyDescent="0.25">
      <c r="A52" s="167" t="s">
        <v>110</v>
      </c>
      <c r="B52" s="158">
        <v>452.67</v>
      </c>
      <c r="C52" s="168">
        <v>13</v>
      </c>
      <c r="D52" s="160">
        <f>B52*C52</f>
        <v>5884.71</v>
      </c>
      <c r="E52" s="161"/>
      <c r="F52" s="162"/>
      <c r="G52" s="162"/>
      <c r="H52" s="163"/>
      <c r="I52" s="148"/>
    </row>
    <row r="53" spans="1:9" customFormat="1" x14ac:dyDescent="0.25">
      <c r="A53" s="167" t="s">
        <v>111</v>
      </c>
      <c r="B53" s="158" t="s">
        <v>109</v>
      </c>
      <c r="C53" s="159">
        <v>900</v>
      </c>
      <c r="D53" s="160">
        <v>900</v>
      </c>
      <c r="E53" s="161"/>
      <c r="F53" s="162"/>
      <c r="G53" s="162"/>
      <c r="H53" s="163"/>
      <c r="I53" s="148"/>
    </row>
    <row r="54" spans="1:9" customFormat="1" x14ac:dyDescent="0.25">
      <c r="A54" s="167" t="s">
        <v>112</v>
      </c>
      <c r="B54" s="158" t="s">
        <v>109</v>
      </c>
      <c r="C54" s="168">
        <v>800</v>
      </c>
      <c r="D54" s="160">
        <v>800</v>
      </c>
      <c r="E54" s="161"/>
      <c r="F54" s="162"/>
      <c r="G54" s="162"/>
      <c r="H54" s="163"/>
      <c r="I54" s="148"/>
    </row>
    <row r="55" spans="1:9" customFormat="1" x14ac:dyDescent="0.25">
      <c r="A55" s="167"/>
      <c r="B55" s="158"/>
      <c r="C55" s="169"/>
      <c r="D55" s="170"/>
      <c r="E55" s="171"/>
      <c r="F55" s="172"/>
      <c r="G55" s="172"/>
      <c r="H55" s="173"/>
      <c r="I55" s="148"/>
    </row>
    <row r="56" spans="1:9" customFormat="1" x14ac:dyDescent="0.25">
      <c r="B56" s="174" t="s">
        <v>113</v>
      </c>
      <c r="C56" s="174"/>
      <c r="D56" s="175">
        <f>SUM(D47:D54,)</f>
        <v>25760.269999999997</v>
      </c>
      <c r="E56" s="323"/>
      <c r="F56" s="324"/>
      <c r="G56" s="324"/>
      <c r="H56" s="324"/>
    </row>
    <row r="57" spans="1:9" s="89" customFormat="1" ht="12.75" x14ac:dyDescent="0.2">
      <c r="B57" s="126"/>
    </row>
    <row r="58" spans="1:9" s="89" customFormat="1" ht="12.75" x14ac:dyDescent="0.2">
      <c r="A58" s="151"/>
      <c r="C58" s="176" t="s">
        <v>114</v>
      </c>
      <c r="D58" s="176"/>
      <c r="E58" s="177"/>
      <c r="F58" s="178"/>
      <c r="G58" s="178"/>
      <c r="H58" s="314">
        <f>H44+D56</f>
        <v>114616.95649423616</v>
      </c>
      <c r="I58" s="315"/>
    </row>
    <row r="59" spans="1:9" s="89" customFormat="1" ht="15.75" x14ac:dyDescent="0.25">
      <c r="A59" s="179" t="s">
        <v>115</v>
      </c>
    </row>
    <row r="60" spans="1:9" s="89" customFormat="1" ht="25.5" x14ac:dyDescent="0.25">
      <c r="A60" s="180" t="s">
        <v>17</v>
      </c>
      <c r="B60" s="181" t="s">
        <v>18</v>
      </c>
      <c r="C60" s="181" t="s">
        <v>19</v>
      </c>
      <c r="D60" s="182" t="s">
        <v>116</v>
      </c>
      <c r="E60" s="183"/>
      <c r="F60" s="184"/>
      <c r="G60" s="184"/>
      <c r="H60"/>
    </row>
    <row r="61" spans="1:9" s="89" customFormat="1" x14ac:dyDescent="0.25">
      <c r="A61" s="185"/>
      <c r="B61" s="186"/>
      <c r="C61" s="187"/>
      <c r="D61" s="188">
        <f t="shared" ref="D61:D64" si="3">C61*B61</f>
        <v>0</v>
      </c>
      <c r="E61" s="189"/>
      <c r="F61" s="190"/>
      <c r="G61" s="190"/>
      <c r="H61"/>
    </row>
    <row r="62" spans="1:9" s="89" customFormat="1" x14ac:dyDescent="0.25">
      <c r="A62" s="191" t="s">
        <v>118</v>
      </c>
      <c r="B62" s="186">
        <v>8</v>
      </c>
      <c r="C62" s="187">
        <v>750</v>
      </c>
      <c r="D62" s="188">
        <f t="shared" si="3"/>
        <v>6000</v>
      </c>
      <c r="E62" s="189"/>
      <c r="F62" s="190"/>
      <c r="G62" s="190"/>
      <c r="H62"/>
    </row>
    <row r="63" spans="1:9" s="89" customFormat="1" x14ac:dyDescent="0.25">
      <c r="A63" s="185" t="s">
        <v>125</v>
      </c>
      <c r="B63" s="186">
        <v>1</v>
      </c>
      <c r="C63" s="187">
        <v>900</v>
      </c>
      <c r="D63" s="188">
        <f t="shared" si="3"/>
        <v>900</v>
      </c>
      <c r="E63" s="189"/>
      <c r="F63" s="190"/>
      <c r="G63" s="190"/>
      <c r="H63"/>
    </row>
    <row r="64" spans="1:9" s="89" customFormat="1" x14ac:dyDescent="0.25">
      <c r="A64" s="185"/>
      <c r="B64" s="186"/>
      <c r="C64" s="187"/>
      <c r="D64" s="188">
        <f t="shared" si="3"/>
        <v>0</v>
      </c>
      <c r="E64" s="189"/>
      <c r="F64" s="190"/>
      <c r="G64" s="190"/>
      <c r="H64"/>
    </row>
    <row r="65" spans="1:8" s="89" customFormat="1" x14ac:dyDescent="0.25">
      <c r="A65" s="185"/>
      <c r="B65" s="186"/>
      <c r="C65" s="187"/>
      <c r="D65" s="188">
        <f>C65</f>
        <v>0</v>
      </c>
      <c r="E65" s="189"/>
      <c r="F65" s="190"/>
      <c r="G65" s="190"/>
      <c r="H65"/>
    </row>
    <row r="66" spans="1:8" s="89" customFormat="1" x14ac:dyDescent="0.25">
      <c r="A66" s="192"/>
      <c r="B66" s="193"/>
      <c r="C66" s="187"/>
      <c r="D66" s="188">
        <f>C66</f>
        <v>0</v>
      </c>
      <c r="E66" s="189"/>
      <c r="F66" s="190"/>
      <c r="G66" s="190"/>
      <c r="H66"/>
    </row>
    <row r="67" spans="1:8" s="89" customFormat="1" x14ac:dyDescent="0.25">
      <c r="A67" s="194"/>
      <c r="B67" s="195"/>
      <c r="C67" s="196"/>
      <c r="D67" s="197"/>
      <c r="E67" s="198"/>
      <c r="F67" s="199"/>
      <c r="G67" s="199"/>
      <c r="H67"/>
    </row>
    <row r="68" spans="1:8" s="89" customFormat="1" x14ac:dyDescent="0.25">
      <c r="A68" s="200"/>
      <c r="B68" s="316" t="s">
        <v>126</v>
      </c>
      <c r="C68" s="316"/>
      <c r="D68" s="202">
        <f>SUM(D61:D66)</f>
        <v>6900</v>
      </c>
      <c r="E68" s="203"/>
      <c r="F68" s="204"/>
      <c r="G68" s="204"/>
      <c r="H68"/>
    </row>
    <row r="69" spans="1:8" s="89" customFormat="1" x14ac:dyDescent="0.25">
      <c r="A69" s="200"/>
      <c r="C69"/>
      <c r="D69"/>
      <c r="E69"/>
      <c r="F69"/>
      <c r="G69"/>
      <c r="H69"/>
    </row>
    <row r="70" spans="1:8" s="89" customFormat="1" hidden="1" x14ac:dyDescent="0.25">
      <c r="A70" s="200"/>
      <c r="C70"/>
      <c r="D70"/>
      <c r="E70"/>
      <c r="F70"/>
      <c r="G70"/>
      <c r="H70"/>
    </row>
    <row r="71" spans="1:8" s="89" customFormat="1" hidden="1" x14ac:dyDescent="0.25">
      <c r="A71" s="205"/>
      <c r="C71"/>
      <c r="D71"/>
      <c r="E71" s="206"/>
      <c r="F71" s="206"/>
      <c r="G71" s="206"/>
      <c r="H71"/>
    </row>
    <row r="72" spans="1:8" customFormat="1" ht="15.75" hidden="1" x14ac:dyDescent="0.25">
      <c r="A72" s="88" t="s">
        <v>127</v>
      </c>
      <c r="B72" s="89"/>
      <c r="C72" s="89"/>
      <c r="D72" s="89"/>
      <c r="E72" s="89"/>
      <c r="F72" s="89"/>
      <c r="G72" s="89"/>
      <c r="H72" s="89"/>
    </row>
    <row r="73" spans="1:8" customFormat="1" ht="25.5" hidden="1" x14ac:dyDescent="0.25">
      <c r="A73" s="90" t="s">
        <v>17</v>
      </c>
      <c r="B73" s="207" t="s">
        <v>18</v>
      </c>
      <c r="C73" s="207" t="s">
        <v>19</v>
      </c>
      <c r="D73" s="207" t="s">
        <v>116</v>
      </c>
      <c r="E73" s="208"/>
      <c r="F73" s="208"/>
      <c r="G73" s="208"/>
    </row>
    <row r="74" spans="1:8" customFormat="1" hidden="1" x14ac:dyDescent="0.25">
      <c r="A74" s="268" t="s">
        <v>148</v>
      </c>
      <c r="B74" s="269"/>
      <c r="C74" s="209" t="s">
        <v>109</v>
      </c>
      <c r="D74" s="210">
        <f>700*10</f>
        <v>7000</v>
      </c>
      <c r="E74" s="211"/>
      <c r="F74" s="211"/>
      <c r="G74" s="211"/>
    </row>
    <row r="75" spans="1:8" customFormat="1" hidden="1" x14ac:dyDescent="0.25">
      <c r="A75" s="270"/>
      <c r="B75" s="271"/>
      <c r="C75" s="212"/>
      <c r="D75" s="213"/>
      <c r="E75" s="211"/>
      <c r="F75" s="211"/>
      <c r="G75" s="211"/>
    </row>
    <row r="76" spans="1:8" customFormat="1" hidden="1" x14ac:dyDescent="0.25">
      <c r="A76" s="214"/>
      <c r="B76" s="326" t="s">
        <v>128</v>
      </c>
      <c r="C76" s="327"/>
      <c r="D76" s="215">
        <f>SUM(D74:D74)</f>
        <v>7000</v>
      </c>
      <c r="E76" s="216"/>
      <c r="F76" s="216"/>
      <c r="G76" s="216"/>
    </row>
    <row r="77" spans="1:8" customFormat="1" hidden="1" x14ac:dyDescent="0.25"/>
    <row r="78" spans="1:8" customFormat="1" ht="15.75" hidden="1" x14ac:dyDescent="0.25">
      <c r="A78" s="179" t="s">
        <v>129</v>
      </c>
      <c r="B78" s="89"/>
      <c r="C78" s="89"/>
      <c r="D78" s="89"/>
      <c r="E78" s="89"/>
      <c r="F78" s="89"/>
      <c r="G78" s="89"/>
      <c r="H78" s="89"/>
    </row>
    <row r="79" spans="1:8" customFormat="1" ht="25.5" hidden="1" x14ac:dyDescent="0.25">
      <c r="A79" s="217" t="s">
        <v>17</v>
      </c>
      <c r="B79" s="218" t="s">
        <v>18</v>
      </c>
      <c r="C79" s="218" t="s">
        <v>19</v>
      </c>
      <c r="D79" s="218" t="s">
        <v>116</v>
      </c>
      <c r="E79" s="208"/>
      <c r="F79" s="208"/>
      <c r="G79" s="208"/>
    </row>
    <row r="80" spans="1:8" customFormat="1" hidden="1" x14ac:dyDescent="0.25">
      <c r="A80" s="219"/>
      <c r="B80" s="220"/>
      <c r="C80" s="221"/>
      <c r="D80" s="221"/>
      <c r="E80" s="211"/>
      <c r="F80" s="211"/>
      <c r="G80" s="211"/>
    </row>
    <row r="81" spans="1:12" customFormat="1" hidden="1" x14ac:dyDescent="0.25">
      <c r="A81" s="222"/>
      <c r="B81" s="223"/>
      <c r="C81" s="224"/>
      <c r="D81" s="224"/>
      <c r="E81" s="211"/>
      <c r="F81" s="211"/>
      <c r="G81" s="211"/>
    </row>
    <row r="82" spans="1:12" customFormat="1" hidden="1" x14ac:dyDescent="0.25">
      <c r="A82" s="225"/>
      <c r="B82" s="328" t="s">
        <v>130</v>
      </c>
      <c r="C82" s="329"/>
      <c r="D82" s="226"/>
      <c r="E82" s="216"/>
      <c r="F82" s="216"/>
      <c r="G82" s="216"/>
    </row>
    <row r="83" spans="1:12" customFormat="1" hidden="1" x14ac:dyDescent="0.25">
      <c r="A83" s="225"/>
      <c r="B83" s="225"/>
      <c r="C83" s="225"/>
      <c r="D83" s="225"/>
      <c r="E83" s="225"/>
    </row>
    <row r="84" spans="1:12" customFormat="1" ht="15.75" hidden="1" x14ac:dyDescent="0.25">
      <c r="A84" s="179" t="s">
        <v>131</v>
      </c>
      <c r="B84" s="89"/>
      <c r="C84" s="89"/>
      <c r="D84" s="89"/>
      <c r="E84" s="89"/>
      <c r="F84" s="89"/>
      <c r="G84" s="89"/>
      <c r="H84" s="89"/>
    </row>
    <row r="85" spans="1:12" customFormat="1" ht="25.5" hidden="1" x14ac:dyDescent="0.25">
      <c r="A85" s="90" t="s">
        <v>17</v>
      </c>
      <c r="B85" s="207" t="s">
        <v>18</v>
      </c>
      <c r="C85" s="207" t="s">
        <v>19</v>
      </c>
      <c r="D85" s="227" t="s">
        <v>116</v>
      </c>
      <c r="E85" s="228"/>
      <c r="F85" s="208"/>
      <c r="G85" s="208"/>
    </row>
    <row r="86" spans="1:12" customFormat="1" hidden="1" x14ac:dyDescent="0.25">
      <c r="A86" s="229" t="s">
        <v>132</v>
      </c>
      <c r="B86" s="223"/>
      <c r="C86" s="223"/>
      <c r="D86" s="230"/>
      <c r="E86" s="231"/>
      <c r="F86" s="232"/>
      <c r="G86" s="232"/>
    </row>
    <row r="87" spans="1:12" customFormat="1" hidden="1" x14ac:dyDescent="0.25">
      <c r="B87" s="321" t="s">
        <v>133</v>
      </c>
      <c r="C87" s="322"/>
      <c r="D87" s="233">
        <f>D86</f>
        <v>0</v>
      </c>
      <c r="E87" s="234"/>
      <c r="F87" s="235"/>
      <c r="G87" s="235"/>
    </row>
    <row r="88" spans="1:12" customFormat="1" hidden="1" x14ac:dyDescent="0.25">
      <c r="A88" s="330" t="s">
        <v>134</v>
      </c>
      <c r="B88" s="331"/>
      <c r="C88" s="331"/>
      <c r="D88" s="332"/>
      <c r="E88" s="236">
        <f>I21+C42+D56+D68+D76+D87</f>
        <v>128516.95649423616</v>
      </c>
      <c r="F88" s="235"/>
      <c r="G88" s="235"/>
      <c r="H88" s="235"/>
      <c r="I88" s="235"/>
    </row>
    <row r="89" spans="1:12" customFormat="1" x14ac:dyDescent="0.25"/>
    <row r="90" spans="1:12" s="87" customFormat="1" ht="18" x14ac:dyDescent="0.2">
      <c r="A90" s="84" t="s">
        <v>135</v>
      </c>
      <c r="B90" s="86"/>
      <c r="C90" s="86"/>
      <c r="D90" s="86"/>
      <c r="E90" s="86"/>
      <c r="F90" s="86"/>
      <c r="G90" s="86"/>
      <c r="H90" s="86"/>
      <c r="I90" s="86"/>
    </row>
    <row r="91" spans="1:12" customFormat="1" x14ac:dyDescent="0.25">
      <c r="A91" s="89"/>
      <c r="B91" s="89"/>
      <c r="C91" s="89"/>
      <c r="D91" s="89"/>
      <c r="E91" s="89"/>
      <c r="F91" s="89"/>
      <c r="G91" s="89"/>
      <c r="H91" s="89"/>
      <c r="I91" s="89"/>
      <c r="J91" s="89"/>
      <c r="K91" s="89"/>
      <c r="L91" s="89"/>
    </row>
    <row r="92" spans="1:12" customFormat="1" x14ac:dyDescent="0.25">
      <c r="A92" s="89"/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</row>
    <row r="93" spans="1:12" customFormat="1" x14ac:dyDescent="0.25">
      <c r="A93" s="237" t="s">
        <v>17</v>
      </c>
      <c r="B93" s="237" t="s">
        <v>37</v>
      </c>
      <c r="C93" s="89"/>
      <c r="D93" s="89"/>
      <c r="E93" s="89"/>
      <c r="F93" s="89"/>
      <c r="G93" s="89"/>
      <c r="H93" s="89"/>
      <c r="I93" s="89"/>
      <c r="J93" s="89"/>
      <c r="K93" s="89"/>
      <c r="L93" s="89"/>
    </row>
    <row r="94" spans="1:12" customFormat="1" x14ac:dyDescent="0.25">
      <c r="A94" s="238" t="s">
        <v>136</v>
      </c>
      <c r="B94" s="239">
        <v>0.08</v>
      </c>
      <c r="C94" s="89"/>
      <c r="D94" s="89"/>
      <c r="E94" s="89"/>
      <c r="F94" s="89"/>
      <c r="G94" s="89"/>
      <c r="H94" s="89"/>
      <c r="I94" s="89"/>
      <c r="J94" s="89"/>
      <c r="K94" s="89"/>
      <c r="L94" s="89"/>
    </row>
    <row r="95" spans="1:12" customFormat="1" x14ac:dyDescent="0.25">
      <c r="A95" s="131" t="s">
        <v>137</v>
      </c>
      <c r="B95" s="142">
        <v>0.01</v>
      </c>
      <c r="C95" s="89"/>
      <c r="D95" s="89"/>
      <c r="E95" s="89"/>
      <c r="F95" s="89"/>
      <c r="G95" s="89"/>
      <c r="H95" s="89"/>
      <c r="I95" s="89"/>
      <c r="J95" s="89"/>
      <c r="K95" s="89"/>
      <c r="L95" s="89"/>
    </row>
    <row r="96" spans="1:12" customFormat="1" x14ac:dyDescent="0.25">
      <c r="A96" s="131" t="s">
        <v>138</v>
      </c>
      <c r="B96" s="142">
        <v>0.08</v>
      </c>
      <c r="C96" s="89"/>
      <c r="D96" s="89"/>
      <c r="E96" s="89"/>
      <c r="F96" s="89"/>
      <c r="G96" s="89"/>
      <c r="H96" s="89"/>
      <c r="I96" s="89"/>
      <c r="J96" s="89"/>
      <c r="K96" s="89"/>
      <c r="L96" s="89"/>
    </row>
    <row r="97" spans="1:12" customFormat="1" x14ac:dyDescent="0.25">
      <c r="A97" s="131" t="s">
        <v>139</v>
      </c>
      <c r="B97" s="142">
        <v>7.6799999999999993E-2</v>
      </c>
      <c r="C97" s="89"/>
      <c r="D97" s="89"/>
      <c r="E97" s="240"/>
      <c r="F97" s="240"/>
      <c r="G97" s="240"/>
      <c r="H97" s="89"/>
      <c r="I97" s="89"/>
      <c r="J97" s="89"/>
      <c r="K97" s="89"/>
      <c r="L97" s="89"/>
    </row>
    <row r="98" spans="1:12" customFormat="1" x14ac:dyDescent="0.25">
      <c r="A98" s="131" t="s">
        <v>140</v>
      </c>
      <c r="B98" s="142">
        <v>0.03</v>
      </c>
      <c r="C98" s="89"/>
      <c r="D98" s="89"/>
      <c r="E98" s="241"/>
      <c r="F98" s="241"/>
      <c r="G98" s="241"/>
      <c r="H98" s="89"/>
      <c r="I98" s="89"/>
      <c r="J98" s="89"/>
      <c r="K98" s="89"/>
      <c r="L98" s="89"/>
    </row>
    <row r="99" spans="1:12" customFormat="1" x14ac:dyDescent="0.25">
      <c r="A99" s="131" t="s">
        <v>43</v>
      </c>
      <c r="B99" s="142">
        <v>6.4999999999999997E-3</v>
      </c>
      <c r="C99" s="89"/>
      <c r="D99" s="89"/>
      <c r="E99" s="89"/>
      <c r="F99" s="89"/>
      <c r="G99" s="89"/>
      <c r="H99" s="89"/>
      <c r="I99" s="89"/>
      <c r="J99" s="89"/>
      <c r="K99" s="89"/>
      <c r="L99" s="89"/>
    </row>
    <row r="100" spans="1:12" customFormat="1" x14ac:dyDescent="0.25">
      <c r="A100" s="143" t="s">
        <v>42</v>
      </c>
      <c r="B100" s="144">
        <v>0.05</v>
      </c>
      <c r="C100" s="89"/>
      <c r="D100" s="89"/>
      <c r="E100" s="89"/>
      <c r="F100" s="89"/>
      <c r="G100" s="89"/>
      <c r="H100" s="89"/>
      <c r="I100" s="89"/>
      <c r="J100" s="89"/>
      <c r="K100" s="89"/>
      <c r="L100" s="89"/>
    </row>
    <row r="101" spans="1:12" customFormat="1" x14ac:dyDescent="0.25">
      <c r="A101" s="89"/>
      <c r="B101" s="242"/>
      <c r="C101" s="89"/>
      <c r="D101" s="89"/>
      <c r="E101" s="89"/>
      <c r="F101" s="89"/>
      <c r="G101" s="89"/>
      <c r="H101" s="89"/>
      <c r="I101" s="89"/>
      <c r="J101" s="89"/>
      <c r="K101" s="89"/>
      <c r="L101" s="89"/>
    </row>
    <row r="102" spans="1:12" customFormat="1" x14ac:dyDescent="0.25">
      <c r="A102" s="243" t="s">
        <v>141</v>
      </c>
      <c r="B102" s="244">
        <f>SUM(B94:B100)</f>
        <v>0.33329999999999993</v>
      </c>
      <c r="C102" s="89"/>
      <c r="D102" s="89"/>
      <c r="E102" s="89"/>
      <c r="F102" s="89"/>
      <c r="G102" s="89"/>
      <c r="H102" s="89"/>
      <c r="I102" s="89"/>
      <c r="J102" s="89"/>
      <c r="K102" s="89"/>
      <c r="L102" s="89"/>
    </row>
    <row r="103" spans="1:12" customFormat="1" x14ac:dyDescent="0.25">
      <c r="A103" s="89"/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89"/>
    </row>
    <row r="104" spans="1:12" customFormat="1" x14ac:dyDescent="0.25">
      <c r="A104" s="245"/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</row>
    <row r="105" spans="1:12" customFormat="1" ht="15.75" x14ac:dyDescent="0.25">
      <c r="A105" s="246" t="s">
        <v>142</v>
      </c>
      <c r="B105" s="247"/>
      <c r="C105" s="247"/>
      <c r="D105" s="325">
        <f>E88/(100%-B102)</f>
        <v>192765.79645153164</v>
      </c>
      <c r="E105" s="325"/>
      <c r="F105" s="248"/>
      <c r="G105" s="248"/>
      <c r="H105" s="87"/>
      <c r="I105" s="83"/>
      <c r="J105" s="89"/>
      <c r="K105" s="89"/>
      <c r="L105" s="89"/>
    </row>
    <row r="106" spans="1:12" s="89" customFormat="1" ht="12.75" x14ac:dyDescent="0.2"/>
    <row r="107" spans="1:12" s="89" customFormat="1" ht="15.75" x14ac:dyDescent="0.25">
      <c r="A107" s="249"/>
    </row>
    <row r="108" spans="1:12" s="89" customFormat="1" x14ac:dyDescent="0.2">
      <c r="A108" s="250"/>
      <c r="B108" s="251"/>
      <c r="C108" s="252"/>
    </row>
    <row r="109" spans="1:12" s="89" customFormat="1" x14ac:dyDescent="0.2">
      <c r="A109" s="250"/>
      <c r="B109" s="251"/>
      <c r="C109" s="252"/>
    </row>
    <row r="110" spans="1:12" s="89" customFormat="1" x14ac:dyDescent="0.2">
      <c r="A110" s="250"/>
      <c r="B110" s="251"/>
      <c r="C110" s="252"/>
    </row>
    <row r="111" spans="1:12" s="89" customFormat="1" ht="15.75" x14ac:dyDescent="0.25">
      <c r="A111" s="253"/>
      <c r="B111" s="254"/>
      <c r="C111" s="255"/>
    </row>
    <row r="112" spans="1:12" s="89" customFormat="1" ht="12.75" x14ac:dyDescent="0.2"/>
    <row r="113" spans="1:3" s="89" customFormat="1" ht="15.75" x14ac:dyDescent="0.25">
      <c r="A113" s="179"/>
      <c r="B113" s="83"/>
      <c r="C113" s="83"/>
    </row>
    <row r="114" spans="1:3" s="89" customFormat="1" x14ac:dyDescent="0.2">
      <c r="A114" s="256"/>
      <c r="B114" s="257"/>
      <c r="C114" s="252"/>
    </row>
    <row r="115" spans="1:3" s="89" customFormat="1" x14ac:dyDescent="0.2">
      <c r="A115" s="256"/>
      <c r="B115" s="257"/>
      <c r="C115" s="252"/>
    </row>
    <row r="116" spans="1:3" s="89" customFormat="1" ht="15.75" x14ac:dyDescent="0.25">
      <c r="A116" s="258"/>
      <c r="B116" s="257"/>
      <c r="C116" s="259"/>
    </row>
    <row r="117" spans="1:3" s="89" customFormat="1" ht="12.75" x14ac:dyDescent="0.2"/>
    <row r="118" spans="1:3" s="89" customFormat="1" ht="12.75" x14ac:dyDescent="0.2"/>
    <row r="119" spans="1:3" s="89" customFormat="1" ht="12.75" x14ac:dyDescent="0.2"/>
    <row r="120" spans="1:3" s="89" customFormat="1" ht="12.75" x14ac:dyDescent="0.2"/>
    <row r="121" spans="1:3" s="89" customFormat="1" ht="12.75" x14ac:dyDescent="0.2"/>
    <row r="122" spans="1:3" s="89" customFormat="1" ht="12.75" x14ac:dyDescent="0.2"/>
    <row r="123" spans="1:3" s="89" customFormat="1" ht="12.75" x14ac:dyDescent="0.2"/>
    <row r="124" spans="1:3" s="89" customFormat="1" ht="12.75" x14ac:dyDescent="0.2"/>
    <row r="125" spans="1:3" s="89" customFormat="1" ht="12.75" x14ac:dyDescent="0.2"/>
    <row r="126" spans="1:3" s="89" customFormat="1" ht="12.75" x14ac:dyDescent="0.2"/>
    <row r="127" spans="1:3" s="89" customFormat="1" ht="12.75" x14ac:dyDescent="0.2"/>
    <row r="128" spans="1:3" s="89" customFormat="1" ht="12.75" x14ac:dyDescent="0.2"/>
    <row r="129" s="89" customFormat="1" ht="12.75" x14ac:dyDescent="0.2"/>
    <row r="130" s="89" customFormat="1" ht="12.75" x14ac:dyDescent="0.2"/>
    <row r="131" s="89" customFormat="1" ht="12.75" x14ac:dyDescent="0.2"/>
    <row r="132" s="89" customFormat="1" ht="12.75" x14ac:dyDescent="0.2"/>
    <row r="133" s="89" customFormat="1" ht="12.75" x14ac:dyDescent="0.2"/>
  </sheetData>
  <mergeCells count="12">
    <mergeCell ref="D105:E105"/>
    <mergeCell ref="A5:I5"/>
    <mergeCell ref="D21:H21"/>
    <mergeCell ref="D44:E44"/>
    <mergeCell ref="H44:I44"/>
    <mergeCell ref="E56:H56"/>
    <mergeCell ref="H58:I58"/>
    <mergeCell ref="B68:C68"/>
    <mergeCell ref="B76:C76"/>
    <mergeCell ref="B82:C82"/>
    <mergeCell ref="B87:C87"/>
    <mergeCell ref="A88:D88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N132"/>
  <sheetViews>
    <sheetView workbookViewId="0">
      <selection activeCell="B12" sqref="B12"/>
    </sheetView>
  </sheetViews>
  <sheetFormatPr defaultColWidth="7.85546875" defaultRowHeight="15" x14ac:dyDescent="0.2"/>
  <cols>
    <col min="1" max="1" width="26.42578125" style="83" customWidth="1"/>
    <col min="2" max="2" width="12.28515625" style="83" customWidth="1"/>
    <col min="3" max="3" width="14.85546875" style="83" customWidth="1"/>
    <col min="4" max="4" width="14.42578125" style="83" customWidth="1"/>
    <col min="5" max="7" width="15.140625" style="83" customWidth="1"/>
    <col min="8" max="8" width="13.7109375" style="83" customWidth="1"/>
    <col min="9" max="9" width="16.28515625" style="83" customWidth="1"/>
    <col min="10" max="13" width="7.85546875" style="83"/>
    <col min="14" max="14" width="14.7109375" style="83" bestFit="1" customWidth="1"/>
    <col min="15" max="256" width="7.85546875" style="83"/>
    <col min="257" max="257" width="26.42578125" style="83" customWidth="1"/>
    <col min="258" max="258" width="12.28515625" style="83" customWidth="1"/>
    <col min="259" max="259" width="14.85546875" style="83" customWidth="1"/>
    <col min="260" max="260" width="14.42578125" style="83" customWidth="1"/>
    <col min="261" max="263" width="15.140625" style="83" customWidth="1"/>
    <col min="264" max="264" width="13.7109375" style="83" customWidth="1"/>
    <col min="265" max="265" width="16.28515625" style="83" customWidth="1"/>
    <col min="266" max="269" width="7.85546875" style="83"/>
    <col min="270" max="270" width="14.7109375" style="83" bestFit="1" customWidth="1"/>
    <col min="271" max="512" width="7.85546875" style="83"/>
    <col min="513" max="513" width="26.42578125" style="83" customWidth="1"/>
    <col min="514" max="514" width="12.28515625" style="83" customWidth="1"/>
    <col min="515" max="515" width="14.85546875" style="83" customWidth="1"/>
    <col min="516" max="516" width="14.42578125" style="83" customWidth="1"/>
    <col min="517" max="519" width="15.140625" style="83" customWidth="1"/>
    <col min="520" max="520" width="13.7109375" style="83" customWidth="1"/>
    <col min="521" max="521" width="16.28515625" style="83" customWidth="1"/>
    <col min="522" max="525" width="7.85546875" style="83"/>
    <col min="526" max="526" width="14.7109375" style="83" bestFit="1" customWidth="1"/>
    <col min="527" max="768" width="7.85546875" style="83"/>
    <col min="769" max="769" width="26.42578125" style="83" customWidth="1"/>
    <col min="770" max="770" width="12.28515625" style="83" customWidth="1"/>
    <col min="771" max="771" width="14.85546875" style="83" customWidth="1"/>
    <col min="772" max="772" width="14.42578125" style="83" customWidth="1"/>
    <col min="773" max="775" width="15.140625" style="83" customWidth="1"/>
    <col min="776" max="776" width="13.7109375" style="83" customWidth="1"/>
    <col min="777" max="777" width="16.28515625" style="83" customWidth="1"/>
    <col min="778" max="781" width="7.85546875" style="83"/>
    <col min="782" max="782" width="14.7109375" style="83" bestFit="1" customWidth="1"/>
    <col min="783" max="1024" width="7.85546875" style="83"/>
    <col min="1025" max="1025" width="26.42578125" style="83" customWidth="1"/>
    <col min="1026" max="1026" width="12.28515625" style="83" customWidth="1"/>
    <col min="1027" max="1027" width="14.85546875" style="83" customWidth="1"/>
    <col min="1028" max="1028" width="14.42578125" style="83" customWidth="1"/>
    <col min="1029" max="1031" width="15.140625" style="83" customWidth="1"/>
    <col min="1032" max="1032" width="13.7109375" style="83" customWidth="1"/>
    <col min="1033" max="1033" width="16.28515625" style="83" customWidth="1"/>
    <col min="1034" max="1037" width="7.85546875" style="83"/>
    <col min="1038" max="1038" width="14.7109375" style="83" bestFit="1" customWidth="1"/>
    <col min="1039" max="1280" width="7.85546875" style="83"/>
    <col min="1281" max="1281" width="26.42578125" style="83" customWidth="1"/>
    <col min="1282" max="1282" width="12.28515625" style="83" customWidth="1"/>
    <col min="1283" max="1283" width="14.85546875" style="83" customWidth="1"/>
    <col min="1284" max="1284" width="14.42578125" style="83" customWidth="1"/>
    <col min="1285" max="1287" width="15.140625" style="83" customWidth="1"/>
    <col min="1288" max="1288" width="13.7109375" style="83" customWidth="1"/>
    <col min="1289" max="1289" width="16.28515625" style="83" customWidth="1"/>
    <col min="1290" max="1293" width="7.85546875" style="83"/>
    <col min="1294" max="1294" width="14.7109375" style="83" bestFit="1" customWidth="1"/>
    <col min="1295" max="1536" width="7.85546875" style="83"/>
    <col min="1537" max="1537" width="26.42578125" style="83" customWidth="1"/>
    <col min="1538" max="1538" width="12.28515625" style="83" customWidth="1"/>
    <col min="1539" max="1539" width="14.85546875" style="83" customWidth="1"/>
    <col min="1540" max="1540" width="14.42578125" style="83" customWidth="1"/>
    <col min="1541" max="1543" width="15.140625" style="83" customWidth="1"/>
    <col min="1544" max="1544" width="13.7109375" style="83" customWidth="1"/>
    <col min="1545" max="1545" width="16.28515625" style="83" customWidth="1"/>
    <col min="1546" max="1549" width="7.85546875" style="83"/>
    <col min="1550" max="1550" width="14.7109375" style="83" bestFit="1" customWidth="1"/>
    <col min="1551" max="1792" width="7.85546875" style="83"/>
    <col min="1793" max="1793" width="26.42578125" style="83" customWidth="1"/>
    <col min="1794" max="1794" width="12.28515625" style="83" customWidth="1"/>
    <col min="1795" max="1795" width="14.85546875" style="83" customWidth="1"/>
    <col min="1796" max="1796" width="14.42578125" style="83" customWidth="1"/>
    <col min="1797" max="1799" width="15.140625" style="83" customWidth="1"/>
    <col min="1800" max="1800" width="13.7109375" style="83" customWidth="1"/>
    <col min="1801" max="1801" width="16.28515625" style="83" customWidth="1"/>
    <col min="1802" max="1805" width="7.85546875" style="83"/>
    <col min="1806" max="1806" width="14.7109375" style="83" bestFit="1" customWidth="1"/>
    <col min="1807" max="2048" width="7.85546875" style="83"/>
    <col min="2049" max="2049" width="26.42578125" style="83" customWidth="1"/>
    <col min="2050" max="2050" width="12.28515625" style="83" customWidth="1"/>
    <col min="2051" max="2051" width="14.85546875" style="83" customWidth="1"/>
    <col min="2052" max="2052" width="14.42578125" style="83" customWidth="1"/>
    <col min="2053" max="2055" width="15.140625" style="83" customWidth="1"/>
    <col min="2056" max="2056" width="13.7109375" style="83" customWidth="1"/>
    <col min="2057" max="2057" width="16.28515625" style="83" customWidth="1"/>
    <col min="2058" max="2061" width="7.85546875" style="83"/>
    <col min="2062" max="2062" width="14.7109375" style="83" bestFit="1" customWidth="1"/>
    <col min="2063" max="2304" width="7.85546875" style="83"/>
    <col min="2305" max="2305" width="26.42578125" style="83" customWidth="1"/>
    <col min="2306" max="2306" width="12.28515625" style="83" customWidth="1"/>
    <col min="2307" max="2307" width="14.85546875" style="83" customWidth="1"/>
    <col min="2308" max="2308" width="14.42578125" style="83" customWidth="1"/>
    <col min="2309" max="2311" width="15.140625" style="83" customWidth="1"/>
    <col min="2312" max="2312" width="13.7109375" style="83" customWidth="1"/>
    <col min="2313" max="2313" width="16.28515625" style="83" customWidth="1"/>
    <col min="2314" max="2317" width="7.85546875" style="83"/>
    <col min="2318" max="2318" width="14.7109375" style="83" bestFit="1" customWidth="1"/>
    <col min="2319" max="2560" width="7.85546875" style="83"/>
    <col min="2561" max="2561" width="26.42578125" style="83" customWidth="1"/>
    <col min="2562" max="2562" width="12.28515625" style="83" customWidth="1"/>
    <col min="2563" max="2563" width="14.85546875" style="83" customWidth="1"/>
    <col min="2564" max="2564" width="14.42578125" style="83" customWidth="1"/>
    <col min="2565" max="2567" width="15.140625" style="83" customWidth="1"/>
    <col min="2568" max="2568" width="13.7109375" style="83" customWidth="1"/>
    <col min="2569" max="2569" width="16.28515625" style="83" customWidth="1"/>
    <col min="2570" max="2573" width="7.85546875" style="83"/>
    <col min="2574" max="2574" width="14.7109375" style="83" bestFit="1" customWidth="1"/>
    <col min="2575" max="2816" width="7.85546875" style="83"/>
    <col min="2817" max="2817" width="26.42578125" style="83" customWidth="1"/>
    <col min="2818" max="2818" width="12.28515625" style="83" customWidth="1"/>
    <col min="2819" max="2819" width="14.85546875" style="83" customWidth="1"/>
    <col min="2820" max="2820" width="14.42578125" style="83" customWidth="1"/>
    <col min="2821" max="2823" width="15.140625" style="83" customWidth="1"/>
    <col min="2824" max="2824" width="13.7109375" style="83" customWidth="1"/>
    <col min="2825" max="2825" width="16.28515625" style="83" customWidth="1"/>
    <col min="2826" max="2829" width="7.85546875" style="83"/>
    <col min="2830" max="2830" width="14.7109375" style="83" bestFit="1" customWidth="1"/>
    <col min="2831" max="3072" width="7.85546875" style="83"/>
    <col min="3073" max="3073" width="26.42578125" style="83" customWidth="1"/>
    <col min="3074" max="3074" width="12.28515625" style="83" customWidth="1"/>
    <col min="3075" max="3075" width="14.85546875" style="83" customWidth="1"/>
    <col min="3076" max="3076" width="14.42578125" style="83" customWidth="1"/>
    <col min="3077" max="3079" width="15.140625" style="83" customWidth="1"/>
    <col min="3080" max="3080" width="13.7109375" style="83" customWidth="1"/>
    <col min="3081" max="3081" width="16.28515625" style="83" customWidth="1"/>
    <col min="3082" max="3085" width="7.85546875" style="83"/>
    <col min="3086" max="3086" width="14.7109375" style="83" bestFit="1" customWidth="1"/>
    <col min="3087" max="3328" width="7.85546875" style="83"/>
    <col min="3329" max="3329" width="26.42578125" style="83" customWidth="1"/>
    <col min="3330" max="3330" width="12.28515625" style="83" customWidth="1"/>
    <col min="3331" max="3331" width="14.85546875" style="83" customWidth="1"/>
    <col min="3332" max="3332" width="14.42578125" style="83" customWidth="1"/>
    <col min="3333" max="3335" width="15.140625" style="83" customWidth="1"/>
    <col min="3336" max="3336" width="13.7109375" style="83" customWidth="1"/>
    <col min="3337" max="3337" width="16.28515625" style="83" customWidth="1"/>
    <col min="3338" max="3341" width="7.85546875" style="83"/>
    <col min="3342" max="3342" width="14.7109375" style="83" bestFit="1" customWidth="1"/>
    <col min="3343" max="3584" width="7.85546875" style="83"/>
    <col min="3585" max="3585" width="26.42578125" style="83" customWidth="1"/>
    <col min="3586" max="3586" width="12.28515625" style="83" customWidth="1"/>
    <col min="3587" max="3587" width="14.85546875" style="83" customWidth="1"/>
    <col min="3588" max="3588" width="14.42578125" style="83" customWidth="1"/>
    <col min="3589" max="3591" width="15.140625" style="83" customWidth="1"/>
    <col min="3592" max="3592" width="13.7109375" style="83" customWidth="1"/>
    <col min="3593" max="3593" width="16.28515625" style="83" customWidth="1"/>
    <col min="3594" max="3597" width="7.85546875" style="83"/>
    <col min="3598" max="3598" width="14.7109375" style="83" bestFit="1" customWidth="1"/>
    <col min="3599" max="3840" width="7.85546875" style="83"/>
    <col min="3841" max="3841" width="26.42578125" style="83" customWidth="1"/>
    <col min="3842" max="3842" width="12.28515625" style="83" customWidth="1"/>
    <col min="3843" max="3843" width="14.85546875" style="83" customWidth="1"/>
    <col min="3844" max="3844" width="14.42578125" style="83" customWidth="1"/>
    <col min="3845" max="3847" width="15.140625" style="83" customWidth="1"/>
    <col min="3848" max="3848" width="13.7109375" style="83" customWidth="1"/>
    <col min="3849" max="3849" width="16.28515625" style="83" customWidth="1"/>
    <col min="3850" max="3853" width="7.85546875" style="83"/>
    <col min="3854" max="3854" width="14.7109375" style="83" bestFit="1" customWidth="1"/>
    <col min="3855" max="4096" width="7.85546875" style="83"/>
    <col min="4097" max="4097" width="26.42578125" style="83" customWidth="1"/>
    <col min="4098" max="4098" width="12.28515625" style="83" customWidth="1"/>
    <col min="4099" max="4099" width="14.85546875" style="83" customWidth="1"/>
    <col min="4100" max="4100" width="14.42578125" style="83" customWidth="1"/>
    <col min="4101" max="4103" width="15.140625" style="83" customWidth="1"/>
    <col min="4104" max="4104" width="13.7109375" style="83" customWidth="1"/>
    <col min="4105" max="4105" width="16.28515625" style="83" customWidth="1"/>
    <col min="4106" max="4109" width="7.85546875" style="83"/>
    <col min="4110" max="4110" width="14.7109375" style="83" bestFit="1" customWidth="1"/>
    <col min="4111" max="4352" width="7.85546875" style="83"/>
    <col min="4353" max="4353" width="26.42578125" style="83" customWidth="1"/>
    <col min="4354" max="4354" width="12.28515625" style="83" customWidth="1"/>
    <col min="4355" max="4355" width="14.85546875" style="83" customWidth="1"/>
    <col min="4356" max="4356" width="14.42578125" style="83" customWidth="1"/>
    <col min="4357" max="4359" width="15.140625" style="83" customWidth="1"/>
    <col min="4360" max="4360" width="13.7109375" style="83" customWidth="1"/>
    <col min="4361" max="4361" width="16.28515625" style="83" customWidth="1"/>
    <col min="4362" max="4365" width="7.85546875" style="83"/>
    <col min="4366" max="4366" width="14.7109375" style="83" bestFit="1" customWidth="1"/>
    <col min="4367" max="4608" width="7.85546875" style="83"/>
    <col min="4609" max="4609" width="26.42578125" style="83" customWidth="1"/>
    <col min="4610" max="4610" width="12.28515625" style="83" customWidth="1"/>
    <col min="4611" max="4611" width="14.85546875" style="83" customWidth="1"/>
    <col min="4612" max="4612" width="14.42578125" style="83" customWidth="1"/>
    <col min="4613" max="4615" width="15.140625" style="83" customWidth="1"/>
    <col min="4616" max="4616" width="13.7109375" style="83" customWidth="1"/>
    <col min="4617" max="4617" width="16.28515625" style="83" customWidth="1"/>
    <col min="4618" max="4621" width="7.85546875" style="83"/>
    <col min="4622" max="4622" width="14.7109375" style="83" bestFit="1" customWidth="1"/>
    <col min="4623" max="4864" width="7.85546875" style="83"/>
    <col min="4865" max="4865" width="26.42578125" style="83" customWidth="1"/>
    <col min="4866" max="4866" width="12.28515625" style="83" customWidth="1"/>
    <col min="4867" max="4867" width="14.85546875" style="83" customWidth="1"/>
    <col min="4868" max="4868" width="14.42578125" style="83" customWidth="1"/>
    <col min="4869" max="4871" width="15.140625" style="83" customWidth="1"/>
    <col min="4872" max="4872" width="13.7109375" style="83" customWidth="1"/>
    <col min="4873" max="4873" width="16.28515625" style="83" customWidth="1"/>
    <col min="4874" max="4877" width="7.85546875" style="83"/>
    <col min="4878" max="4878" width="14.7109375" style="83" bestFit="1" customWidth="1"/>
    <col min="4879" max="5120" width="7.85546875" style="83"/>
    <col min="5121" max="5121" width="26.42578125" style="83" customWidth="1"/>
    <col min="5122" max="5122" width="12.28515625" style="83" customWidth="1"/>
    <col min="5123" max="5123" width="14.85546875" style="83" customWidth="1"/>
    <col min="5124" max="5124" width="14.42578125" style="83" customWidth="1"/>
    <col min="5125" max="5127" width="15.140625" style="83" customWidth="1"/>
    <col min="5128" max="5128" width="13.7109375" style="83" customWidth="1"/>
    <col min="5129" max="5129" width="16.28515625" style="83" customWidth="1"/>
    <col min="5130" max="5133" width="7.85546875" style="83"/>
    <col min="5134" max="5134" width="14.7109375" style="83" bestFit="1" customWidth="1"/>
    <col min="5135" max="5376" width="7.85546875" style="83"/>
    <col min="5377" max="5377" width="26.42578125" style="83" customWidth="1"/>
    <col min="5378" max="5378" width="12.28515625" style="83" customWidth="1"/>
    <col min="5379" max="5379" width="14.85546875" style="83" customWidth="1"/>
    <col min="5380" max="5380" width="14.42578125" style="83" customWidth="1"/>
    <col min="5381" max="5383" width="15.140625" style="83" customWidth="1"/>
    <col min="5384" max="5384" width="13.7109375" style="83" customWidth="1"/>
    <col min="5385" max="5385" width="16.28515625" style="83" customWidth="1"/>
    <col min="5386" max="5389" width="7.85546875" style="83"/>
    <col min="5390" max="5390" width="14.7109375" style="83" bestFit="1" customWidth="1"/>
    <col min="5391" max="5632" width="7.85546875" style="83"/>
    <col min="5633" max="5633" width="26.42578125" style="83" customWidth="1"/>
    <col min="5634" max="5634" width="12.28515625" style="83" customWidth="1"/>
    <col min="5635" max="5635" width="14.85546875" style="83" customWidth="1"/>
    <col min="5636" max="5636" width="14.42578125" style="83" customWidth="1"/>
    <col min="5637" max="5639" width="15.140625" style="83" customWidth="1"/>
    <col min="5640" max="5640" width="13.7109375" style="83" customWidth="1"/>
    <col min="5641" max="5641" width="16.28515625" style="83" customWidth="1"/>
    <col min="5642" max="5645" width="7.85546875" style="83"/>
    <col min="5646" max="5646" width="14.7109375" style="83" bestFit="1" customWidth="1"/>
    <col min="5647" max="5888" width="7.85546875" style="83"/>
    <col min="5889" max="5889" width="26.42578125" style="83" customWidth="1"/>
    <col min="5890" max="5890" width="12.28515625" style="83" customWidth="1"/>
    <col min="5891" max="5891" width="14.85546875" style="83" customWidth="1"/>
    <col min="5892" max="5892" width="14.42578125" style="83" customWidth="1"/>
    <col min="5893" max="5895" width="15.140625" style="83" customWidth="1"/>
    <col min="5896" max="5896" width="13.7109375" style="83" customWidth="1"/>
    <col min="5897" max="5897" width="16.28515625" style="83" customWidth="1"/>
    <col min="5898" max="5901" width="7.85546875" style="83"/>
    <col min="5902" max="5902" width="14.7109375" style="83" bestFit="1" customWidth="1"/>
    <col min="5903" max="6144" width="7.85546875" style="83"/>
    <col min="6145" max="6145" width="26.42578125" style="83" customWidth="1"/>
    <col min="6146" max="6146" width="12.28515625" style="83" customWidth="1"/>
    <col min="6147" max="6147" width="14.85546875" style="83" customWidth="1"/>
    <col min="6148" max="6148" width="14.42578125" style="83" customWidth="1"/>
    <col min="6149" max="6151" width="15.140625" style="83" customWidth="1"/>
    <col min="6152" max="6152" width="13.7109375" style="83" customWidth="1"/>
    <col min="6153" max="6153" width="16.28515625" style="83" customWidth="1"/>
    <col min="6154" max="6157" width="7.85546875" style="83"/>
    <col min="6158" max="6158" width="14.7109375" style="83" bestFit="1" customWidth="1"/>
    <col min="6159" max="6400" width="7.85546875" style="83"/>
    <col min="6401" max="6401" width="26.42578125" style="83" customWidth="1"/>
    <col min="6402" max="6402" width="12.28515625" style="83" customWidth="1"/>
    <col min="6403" max="6403" width="14.85546875" style="83" customWidth="1"/>
    <col min="6404" max="6404" width="14.42578125" style="83" customWidth="1"/>
    <col min="6405" max="6407" width="15.140625" style="83" customWidth="1"/>
    <col min="6408" max="6408" width="13.7109375" style="83" customWidth="1"/>
    <col min="6409" max="6409" width="16.28515625" style="83" customWidth="1"/>
    <col min="6410" max="6413" width="7.85546875" style="83"/>
    <col min="6414" max="6414" width="14.7109375" style="83" bestFit="1" customWidth="1"/>
    <col min="6415" max="6656" width="7.85546875" style="83"/>
    <col min="6657" max="6657" width="26.42578125" style="83" customWidth="1"/>
    <col min="6658" max="6658" width="12.28515625" style="83" customWidth="1"/>
    <col min="6659" max="6659" width="14.85546875" style="83" customWidth="1"/>
    <col min="6660" max="6660" width="14.42578125" style="83" customWidth="1"/>
    <col min="6661" max="6663" width="15.140625" style="83" customWidth="1"/>
    <col min="6664" max="6664" width="13.7109375" style="83" customWidth="1"/>
    <col min="6665" max="6665" width="16.28515625" style="83" customWidth="1"/>
    <col min="6666" max="6669" width="7.85546875" style="83"/>
    <col min="6670" max="6670" width="14.7109375" style="83" bestFit="1" customWidth="1"/>
    <col min="6671" max="6912" width="7.85546875" style="83"/>
    <col min="6913" max="6913" width="26.42578125" style="83" customWidth="1"/>
    <col min="6914" max="6914" width="12.28515625" style="83" customWidth="1"/>
    <col min="6915" max="6915" width="14.85546875" style="83" customWidth="1"/>
    <col min="6916" max="6916" width="14.42578125" style="83" customWidth="1"/>
    <col min="6917" max="6919" width="15.140625" style="83" customWidth="1"/>
    <col min="6920" max="6920" width="13.7109375" style="83" customWidth="1"/>
    <col min="6921" max="6921" width="16.28515625" style="83" customWidth="1"/>
    <col min="6922" max="6925" width="7.85546875" style="83"/>
    <col min="6926" max="6926" width="14.7109375" style="83" bestFit="1" customWidth="1"/>
    <col min="6927" max="7168" width="7.85546875" style="83"/>
    <col min="7169" max="7169" width="26.42578125" style="83" customWidth="1"/>
    <col min="7170" max="7170" width="12.28515625" style="83" customWidth="1"/>
    <col min="7171" max="7171" width="14.85546875" style="83" customWidth="1"/>
    <col min="7172" max="7172" width="14.42578125" style="83" customWidth="1"/>
    <col min="7173" max="7175" width="15.140625" style="83" customWidth="1"/>
    <col min="7176" max="7176" width="13.7109375" style="83" customWidth="1"/>
    <col min="7177" max="7177" width="16.28515625" style="83" customWidth="1"/>
    <col min="7178" max="7181" width="7.85546875" style="83"/>
    <col min="7182" max="7182" width="14.7109375" style="83" bestFit="1" customWidth="1"/>
    <col min="7183" max="7424" width="7.85546875" style="83"/>
    <col min="7425" max="7425" width="26.42578125" style="83" customWidth="1"/>
    <col min="7426" max="7426" width="12.28515625" style="83" customWidth="1"/>
    <col min="7427" max="7427" width="14.85546875" style="83" customWidth="1"/>
    <col min="7428" max="7428" width="14.42578125" style="83" customWidth="1"/>
    <col min="7429" max="7431" width="15.140625" style="83" customWidth="1"/>
    <col min="7432" max="7432" width="13.7109375" style="83" customWidth="1"/>
    <col min="7433" max="7433" width="16.28515625" style="83" customWidth="1"/>
    <col min="7434" max="7437" width="7.85546875" style="83"/>
    <col min="7438" max="7438" width="14.7109375" style="83" bestFit="1" customWidth="1"/>
    <col min="7439" max="7680" width="7.85546875" style="83"/>
    <col min="7681" max="7681" width="26.42578125" style="83" customWidth="1"/>
    <col min="7682" max="7682" width="12.28515625" style="83" customWidth="1"/>
    <col min="7683" max="7683" width="14.85546875" style="83" customWidth="1"/>
    <col min="7684" max="7684" width="14.42578125" style="83" customWidth="1"/>
    <col min="7685" max="7687" width="15.140625" style="83" customWidth="1"/>
    <col min="7688" max="7688" width="13.7109375" style="83" customWidth="1"/>
    <col min="7689" max="7689" width="16.28515625" style="83" customWidth="1"/>
    <col min="7690" max="7693" width="7.85546875" style="83"/>
    <col min="7694" max="7694" width="14.7109375" style="83" bestFit="1" customWidth="1"/>
    <col min="7695" max="7936" width="7.85546875" style="83"/>
    <col min="7937" max="7937" width="26.42578125" style="83" customWidth="1"/>
    <col min="7938" max="7938" width="12.28515625" style="83" customWidth="1"/>
    <col min="7939" max="7939" width="14.85546875" style="83" customWidth="1"/>
    <col min="7940" max="7940" width="14.42578125" style="83" customWidth="1"/>
    <col min="7941" max="7943" width="15.140625" style="83" customWidth="1"/>
    <col min="7944" max="7944" width="13.7109375" style="83" customWidth="1"/>
    <col min="7945" max="7945" width="16.28515625" style="83" customWidth="1"/>
    <col min="7946" max="7949" width="7.85546875" style="83"/>
    <col min="7950" max="7950" width="14.7109375" style="83" bestFit="1" customWidth="1"/>
    <col min="7951" max="8192" width="7.85546875" style="83"/>
    <col min="8193" max="8193" width="26.42578125" style="83" customWidth="1"/>
    <col min="8194" max="8194" width="12.28515625" style="83" customWidth="1"/>
    <col min="8195" max="8195" width="14.85546875" style="83" customWidth="1"/>
    <col min="8196" max="8196" width="14.42578125" style="83" customWidth="1"/>
    <col min="8197" max="8199" width="15.140625" style="83" customWidth="1"/>
    <col min="8200" max="8200" width="13.7109375" style="83" customWidth="1"/>
    <col min="8201" max="8201" width="16.28515625" style="83" customWidth="1"/>
    <col min="8202" max="8205" width="7.85546875" style="83"/>
    <col min="8206" max="8206" width="14.7109375" style="83" bestFit="1" customWidth="1"/>
    <col min="8207" max="8448" width="7.85546875" style="83"/>
    <col min="8449" max="8449" width="26.42578125" style="83" customWidth="1"/>
    <col min="8450" max="8450" width="12.28515625" style="83" customWidth="1"/>
    <col min="8451" max="8451" width="14.85546875" style="83" customWidth="1"/>
    <col min="8452" max="8452" width="14.42578125" style="83" customWidth="1"/>
    <col min="8453" max="8455" width="15.140625" style="83" customWidth="1"/>
    <col min="8456" max="8456" width="13.7109375" style="83" customWidth="1"/>
    <col min="8457" max="8457" width="16.28515625" style="83" customWidth="1"/>
    <col min="8458" max="8461" width="7.85546875" style="83"/>
    <col min="8462" max="8462" width="14.7109375" style="83" bestFit="1" customWidth="1"/>
    <col min="8463" max="8704" width="7.85546875" style="83"/>
    <col min="8705" max="8705" width="26.42578125" style="83" customWidth="1"/>
    <col min="8706" max="8706" width="12.28515625" style="83" customWidth="1"/>
    <col min="8707" max="8707" width="14.85546875" style="83" customWidth="1"/>
    <col min="8708" max="8708" width="14.42578125" style="83" customWidth="1"/>
    <col min="8709" max="8711" width="15.140625" style="83" customWidth="1"/>
    <col min="8712" max="8712" width="13.7109375" style="83" customWidth="1"/>
    <col min="8713" max="8713" width="16.28515625" style="83" customWidth="1"/>
    <col min="8714" max="8717" width="7.85546875" style="83"/>
    <col min="8718" max="8718" width="14.7109375" style="83" bestFit="1" customWidth="1"/>
    <col min="8719" max="8960" width="7.85546875" style="83"/>
    <col min="8961" max="8961" width="26.42578125" style="83" customWidth="1"/>
    <col min="8962" max="8962" width="12.28515625" style="83" customWidth="1"/>
    <col min="8963" max="8963" width="14.85546875" style="83" customWidth="1"/>
    <col min="8964" max="8964" width="14.42578125" style="83" customWidth="1"/>
    <col min="8965" max="8967" width="15.140625" style="83" customWidth="1"/>
    <col min="8968" max="8968" width="13.7109375" style="83" customWidth="1"/>
    <col min="8969" max="8969" width="16.28515625" style="83" customWidth="1"/>
    <col min="8970" max="8973" width="7.85546875" style="83"/>
    <col min="8974" max="8974" width="14.7109375" style="83" bestFit="1" customWidth="1"/>
    <col min="8975" max="9216" width="7.85546875" style="83"/>
    <col min="9217" max="9217" width="26.42578125" style="83" customWidth="1"/>
    <col min="9218" max="9218" width="12.28515625" style="83" customWidth="1"/>
    <col min="9219" max="9219" width="14.85546875" style="83" customWidth="1"/>
    <col min="9220" max="9220" width="14.42578125" style="83" customWidth="1"/>
    <col min="9221" max="9223" width="15.140625" style="83" customWidth="1"/>
    <col min="9224" max="9224" width="13.7109375" style="83" customWidth="1"/>
    <col min="9225" max="9225" width="16.28515625" style="83" customWidth="1"/>
    <col min="9226" max="9229" width="7.85546875" style="83"/>
    <col min="9230" max="9230" width="14.7109375" style="83" bestFit="1" customWidth="1"/>
    <col min="9231" max="9472" width="7.85546875" style="83"/>
    <col min="9473" max="9473" width="26.42578125" style="83" customWidth="1"/>
    <col min="9474" max="9474" width="12.28515625" style="83" customWidth="1"/>
    <col min="9475" max="9475" width="14.85546875" style="83" customWidth="1"/>
    <col min="9476" max="9476" width="14.42578125" style="83" customWidth="1"/>
    <col min="9477" max="9479" width="15.140625" style="83" customWidth="1"/>
    <col min="9480" max="9480" width="13.7109375" style="83" customWidth="1"/>
    <col min="9481" max="9481" width="16.28515625" style="83" customWidth="1"/>
    <col min="9482" max="9485" width="7.85546875" style="83"/>
    <col min="9486" max="9486" width="14.7109375" style="83" bestFit="1" customWidth="1"/>
    <col min="9487" max="9728" width="7.85546875" style="83"/>
    <col min="9729" max="9729" width="26.42578125" style="83" customWidth="1"/>
    <col min="9730" max="9730" width="12.28515625" style="83" customWidth="1"/>
    <col min="9731" max="9731" width="14.85546875" style="83" customWidth="1"/>
    <col min="9732" max="9732" width="14.42578125" style="83" customWidth="1"/>
    <col min="9733" max="9735" width="15.140625" style="83" customWidth="1"/>
    <col min="9736" max="9736" width="13.7109375" style="83" customWidth="1"/>
    <col min="9737" max="9737" width="16.28515625" style="83" customWidth="1"/>
    <col min="9738" max="9741" width="7.85546875" style="83"/>
    <col min="9742" max="9742" width="14.7109375" style="83" bestFit="1" customWidth="1"/>
    <col min="9743" max="9984" width="7.85546875" style="83"/>
    <col min="9985" max="9985" width="26.42578125" style="83" customWidth="1"/>
    <col min="9986" max="9986" width="12.28515625" style="83" customWidth="1"/>
    <col min="9987" max="9987" width="14.85546875" style="83" customWidth="1"/>
    <col min="9988" max="9988" width="14.42578125" style="83" customWidth="1"/>
    <col min="9989" max="9991" width="15.140625" style="83" customWidth="1"/>
    <col min="9992" max="9992" width="13.7109375" style="83" customWidth="1"/>
    <col min="9993" max="9993" width="16.28515625" style="83" customWidth="1"/>
    <col min="9994" max="9997" width="7.85546875" style="83"/>
    <col min="9998" max="9998" width="14.7109375" style="83" bestFit="1" customWidth="1"/>
    <col min="9999" max="10240" width="7.85546875" style="83"/>
    <col min="10241" max="10241" width="26.42578125" style="83" customWidth="1"/>
    <col min="10242" max="10242" width="12.28515625" style="83" customWidth="1"/>
    <col min="10243" max="10243" width="14.85546875" style="83" customWidth="1"/>
    <col min="10244" max="10244" width="14.42578125" style="83" customWidth="1"/>
    <col min="10245" max="10247" width="15.140625" style="83" customWidth="1"/>
    <col min="10248" max="10248" width="13.7109375" style="83" customWidth="1"/>
    <col min="10249" max="10249" width="16.28515625" style="83" customWidth="1"/>
    <col min="10250" max="10253" width="7.85546875" style="83"/>
    <col min="10254" max="10254" width="14.7109375" style="83" bestFit="1" customWidth="1"/>
    <col min="10255" max="10496" width="7.85546875" style="83"/>
    <col min="10497" max="10497" width="26.42578125" style="83" customWidth="1"/>
    <col min="10498" max="10498" width="12.28515625" style="83" customWidth="1"/>
    <col min="10499" max="10499" width="14.85546875" style="83" customWidth="1"/>
    <col min="10500" max="10500" width="14.42578125" style="83" customWidth="1"/>
    <col min="10501" max="10503" width="15.140625" style="83" customWidth="1"/>
    <col min="10504" max="10504" width="13.7109375" style="83" customWidth="1"/>
    <col min="10505" max="10505" width="16.28515625" style="83" customWidth="1"/>
    <col min="10506" max="10509" width="7.85546875" style="83"/>
    <col min="10510" max="10510" width="14.7109375" style="83" bestFit="1" customWidth="1"/>
    <col min="10511" max="10752" width="7.85546875" style="83"/>
    <col min="10753" max="10753" width="26.42578125" style="83" customWidth="1"/>
    <col min="10754" max="10754" width="12.28515625" style="83" customWidth="1"/>
    <col min="10755" max="10755" width="14.85546875" style="83" customWidth="1"/>
    <col min="10756" max="10756" width="14.42578125" style="83" customWidth="1"/>
    <col min="10757" max="10759" width="15.140625" style="83" customWidth="1"/>
    <col min="10760" max="10760" width="13.7109375" style="83" customWidth="1"/>
    <col min="10761" max="10761" width="16.28515625" style="83" customWidth="1"/>
    <col min="10762" max="10765" width="7.85546875" style="83"/>
    <col min="10766" max="10766" width="14.7109375" style="83" bestFit="1" customWidth="1"/>
    <col min="10767" max="11008" width="7.85546875" style="83"/>
    <col min="11009" max="11009" width="26.42578125" style="83" customWidth="1"/>
    <col min="11010" max="11010" width="12.28515625" style="83" customWidth="1"/>
    <col min="11011" max="11011" width="14.85546875" style="83" customWidth="1"/>
    <col min="11012" max="11012" width="14.42578125" style="83" customWidth="1"/>
    <col min="11013" max="11015" width="15.140625" style="83" customWidth="1"/>
    <col min="11016" max="11016" width="13.7109375" style="83" customWidth="1"/>
    <col min="11017" max="11017" width="16.28515625" style="83" customWidth="1"/>
    <col min="11018" max="11021" width="7.85546875" style="83"/>
    <col min="11022" max="11022" width="14.7109375" style="83" bestFit="1" customWidth="1"/>
    <col min="11023" max="11264" width="7.85546875" style="83"/>
    <col min="11265" max="11265" width="26.42578125" style="83" customWidth="1"/>
    <col min="11266" max="11266" width="12.28515625" style="83" customWidth="1"/>
    <col min="11267" max="11267" width="14.85546875" style="83" customWidth="1"/>
    <col min="11268" max="11268" width="14.42578125" style="83" customWidth="1"/>
    <col min="11269" max="11271" width="15.140625" style="83" customWidth="1"/>
    <col min="11272" max="11272" width="13.7109375" style="83" customWidth="1"/>
    <col min="11273" max="11273" width="16.28515625" style="83" customWidth="1"/>
    <col min="11274" max="11277" width="7.85546875" style="83"/>
    <col min="11278" max="11278" width="14.7109375" style="83" bestFit="1" customWidth="1"/>
    <col min="11279" max="11520" width="7.85546875" style="83"/>
    <col min="11521" max="11521" width="26.42578125" style="83" customWidth="1"/>
    <col min="11522" max="11522" width="12.28515625" style="83" customWidth="1"/>
    <col min="11523" max="11523" width="14.85546875" style="83" customWidth="1"/>
    <col min="11524" max="11524" width="14.42578125" style="83" customWidth="1"/>
    <col min="11525" max="11527" width="15.140625" style="83" customWidth="1"/>
    <col min="11528" max="11528" width="13.7109375" style="83" customWidth="1"/>
    <col min="11529" max="11529" width="16.28515625" style="83" customWidth="1"/>
    <col min="11530" max="11533" width="7.85546875" style="83"/>
    <col min="11534" max="11534" width="14.7109375" style="83" bestFit="1" customWidth="1"/>
    <col min="11535" max="11776" width="7.85546875" style="83"/>
    <col min="11777" max="11777" width="26.42578125" style="83" customWidth="1"/>
    <col min="11778" max="11778" width="12.28515625" style="83" customWidth="1"/>
    <col min="11779" max="11779" width="14.85546875" style="83" customWidth="1"/>
    <col min="11780" max="11780" width="14.42578125" style="83" customWidth="1"/>
    <col min="11781" max="11783" width="15.140625" style="83" customWidth="1"/>
    <col min="11784" max="11784" width="13.7109375" style="83" customWidth="1"/>
    <col min="11785" max="11785" width="16.28515625" style="83" customWidth="1"/>
    <col min="11786" max="11789" width="7.85546875" style="83"/>
    <col min="11790" max="11790" width="14.7109375" style="83" bestFit="1" customWidth="1"/>
    <col min="11791" max="12032" width="7.85546875" style="83"/>
    <col min="12033" max="12033" width="26.42578125" style="83" customWidth="1"/>
    <col min="12034" max="12034" width="12.28515625" style="83" customWidth="1"/>
    <col min="12035" max="12035" width="14.85546875" style="83" customWidth="1"/>
    <col min="12036" max="12036" width="14.42578125" style="83" customWidth="1"/>
    <col min="12037" max="12039" width="15.140625" style="83" customWidth="1"/>
    <col min="12040" max="12040" width="13.7109375" style="83" customWidth="1"/>
    <col min="12041" max="12041" width="16.28515625" style="83" customWidth="1"/>
    <col min="12042" max="12045" width="7.85546875" style="83"/>
    <col min="12046" max="12046" width="14.7109375" style="83" bestFit="1" customWidth="1"/>
    <col min="12047" max="12288" width="7.85546875" style="83"/>
    <col min="12289" max="12289" width="26.42578125" style="83" customWidth="1"/>
    <col min="12290" max="12290" width="12.28515625" style="83" customWidth="1"/>
    <col min="12291" max="12291" width="14.85546875" style="83" customWidth="1"/>
    <col min="12292" max="12292" width="14.42578125" style="83" customWidth="1"/>
    <col min="12293" max="12295" width="15.140625" style="83" customWidth="1"/>
    <col min="12296" max="12296" width="13.7109375" style="83" customWidth="1"/>
    <col min="12297" max="12297" width="16.28515625" style="83" customWidth="1"/>
    <col min="12298" max="12301" width="7.85546875" style="83"/>
    <col min="12302" max="12302" width="14.7109375" style="83" bestFit="1" customWidth="1"/>
    <col min="12303" max="12544" width="7.85546875" style="83"/>
    <col min="12545" max="12545" width="26.42578125" style="83" customWidth="1"/>
    <col min="12546" max="12546" width="12.28515625" style="83" customWidth="1"/>
    <col min="12547" max="12547" width="14.85546875" style="83" customWidth="1"/>
    <col min="12548" max="12548" width="14.42578125" style="83" customWidth="1"/>
    <col min="12549" max="12551" width="15.140625" style="83" customWidth="1"/>
    <col min="12552" max="12552" width="13.7109375" style="83" customWidth="1"/>
    <col min="12553" max="12553" width="16.28515625" style="83" customWidth="1"/>
    <col min="12554" max="12557" width="7.85546875" style="83"/>
    <col min="12558" max="12558" width="14.7109375" style="83" bestFit="1" customWidth="1"/>
    <col min="12559" max="12800" width="7.85546875" style="83"/>
    <col min="12801" max="12801" width="26.42578125" style="83" customWidth="1"/>
    <col min="12802" max="12802" width="12.28515625" style="83" customWidth="1"/>
    <col min="12803" max="12803" width="14.85546875" style="83" customWidth="1"/>
    <col min="12804" max="12804" width="14.42578125" style="83" customWidth="1"/>
    <col min="12805" max="12807" width="15.140625" style="83" customWidth="1"/>
    <col min="12808" max="12808" width="13.7109375" style="83" customWidth="1"/>
    <col min="12809" max="12809" width="16.28515625" style="83" customWidth="1"/>
    <col min="12810" max="12813" width="7.85546875" style="83"/>
    <col min="12814" max="12814" width="14.7109375" style="83" bestFit="1" customWidth="1"/>
    <col min="12815" max="13056" width="7.85546875" style="83"/>
    <col min="13057" max="13057" width="26.42578125" style="83" customWidth="1"/>
    <col min="13058" max="13058" width="12.28515625" style="83" customWidth="1"/>
    <col min="13059" max="13059" width="14.85546875" style="83" customWidth="1"/>
    <col min="13060" max="13060" width="14.42578125" style="83" customWidth="1"/>
    <col min="13061" max="13063" width="15.140625" style="83" customWidth="1"/>
    <col min="13064" max="13064" width="13.7109375" style="83" customWidth="1"/>
    <col min="13065" max="13065" width="16.28515625" style="83" customWidth="1"/>
    <col min="13066" max="13069" width="7.85546875" style="83"/>
    <col min="13070" max="13070" width="14.7109375" style="83" bestFit="1" customWidth="1"/>
    <col min="13071" max="13312" width="7.85546875" style="83"/>
    <col min="13313" max="13313" width="26.42578125" style="83" customWidth="1"/>
    <col min="13314" max="13314" width="12.28515625" style="83" customWidth="1"/>
    <col min="13315" max="13315" width="14.85546875" style="83" customWidth="1"/>
    <col min="13316" max="13316" width="14.42578125" style="83" customWidth="1"/>
    <col min="13317" max="13319" width="15.140625" style="83" customWidth="1"/>
    <col min="13320" max="13320" width="13.7109375" style="83" customWidth="1"/>
    <col min="13321" max="13321" width="16.28515625" style="83" customWidth="1"/>
    <col min="13322" max="13325" width="7.85546875" style="83"/>
    <col min="13326" max="13326" width="14.7109375" style="83" bestFit="1" customWidth="1"/>
    <col min="13327" max="13568" width="7.85546875" style="83"/>
    <col min="13569" max="13569" width="26.42578125" style="83" customWidth="1"/>
    <col min="13570" max="13570" width="12.28515625" style="83" customWidth="1"/>
    <col min="13571" max="13571" width="14.85546875" style="83" customWidth="1"/>
    <col min="13572" max="13572" width="14.42578125" style="83" customWidth="1"/>
    <col min="13573" max="13575" width="15.140625" style="83" customWidth="1"/>
    <col min="13576" max="13576" width="13.7109375" style="83" customWidth="1"/>
    <col min="13577" max="13577" width="16.28515625" style="83" customWidth="1"/>
    <col min="13578" max="13581" width="7.85546875" style="83"/>
    <col min="13582" max="13582" width="14.7109375" style="83" bestFit="1" customWidth="1"/>
    <col min="13583" max="13824" width="7.85546875" style="83"/>
    <col min="13825" max="13825" width="26.42578125" style="83" customWidth="1"/>
    <col min="13826" max="13826" width="12.28515625" style="83" customWidth="1"/>
    <col min="13827" max="13827" width="14.85546875" style="83" customWidth="1"/>
    <col min="13828" max="13828" width="14.42578125" style="83" customWidth="1"/>
    <col min="13829" max="13831" width="15.140625" style="83" customWidth="1"/>
    <col min="13832" max="13832" width="13.7109375" style="83" customWidth="1"/>
    <col min="13833" max="13833" width="16.28515625" style="83" customWidth="1"/>
    <col min="13834" max="13837" width="7.85546875" style="83"/>
    <col min="13838" max="13838" width="14.7109375" style="83" bestFit="1" customWidth="1"/>
    <col min="13839" max="14080" width="7.85546875" style="83"/>
    <col min="14081" max="14081" width="26.42578125" style="83" customWidth="1"/>
    <col min="14082" max="14082" width="12.28515625" style="83" customWidth="1"/>
    <col min="14083" max="14083" width="14.85546875" style="83" customWidth="1"/>
    <col min="14084" max="14084" width="14.42578125" style="83" customWidth="1"/>
    <col min="14085" max="14087" width="15.140625" style="83" customWidth="1"/>
    <col min="14088" max="14088" width="13.7109375" style="83" customWidth="1"/>
    <col min="14089" max="14089" width="16.28515625" style="83" customWidth="1"/>
    <col min="14090" max="14093" width="7.85546875" style="83"/>
    <col min="14094" max="14094" width="14.7109375" style="83" bestFit="1" customWidth="1"/>
    <col min="14095" max="14336" width="7.85546875" style="83"/>
    <col min="14337" max="14337" width="26.42578125" style="83" customWidth="1"/>
    <col min="14338" max="14338" width="12.28515625" style="83" customWidth="1"/>
    <col min="14339" max="14339" width="14.85546875" style="83" customWidth="1"/>
    <col min="14340" max="14340" width="14.42578125" style="83" customWidth="1"/>
    <col min="14341" max="14343" width="15.140625" style="83" customWidth="1"/>
    <col min="14344" max="14344" width="13.7109375" style="83" customWidth="1"/>
    <col min="14345" max="14345" width="16.28515625" style="83" customWidth="1"/>
    <col min="14346" max="14349" width="7.85546875" style="83"/>
    <col min="14350" max="14350" width="14.7109375" style="83" bestFit="1" customWidth="1"/>
    <col min="14351" max="14592" width="7.85546875" style="83"/>
    <col min="14593" max="14593" width="26.42578125" style="83" customWidth="1"/>
    <col min="14594" max="14594" width="12.28515625" style="83" customWidth="1"/>
    <col min="14595" max="14595" width="14.85546875" style="83" customWidth="1"/>
    <col min="14596" max="14596" width="14.42578125" style="83" customWidth="1"/>
    <col min="14597" max="14599" width="15.140625" style="83" customWidth="1"/>
    <col min="14600" max="14600" width="13.7109375" style="83" customWidth="1"/>
    <col min="14601" max="14601" width="16.28515625" style="83" customWidth="1"/>
    <col min="14602" max="14605" width="7.85546875" style="83"/>
    <col min="14606" max="14606" width="14.7109375" style="83" bestFit="1" customWidth="1"/>
    <col min="14607" max="14848" width="7.85546875" style="83"/>
    <col min="14849" max="14849" width="26.42578125" style="83" customWidth="1"/>
    <col min="14850" max="14850" width="12.28515625" style="83" customWidth="1"/>
    <col min="14851" max="14851" width="14.85546875" style="83" customWidth="1"/>
    <col min="14852" max="14852" width="14.42578125" style="83" customWidth="1"/>
    <col min="14853" max="14855" width="15.140625" style="83" customWidth="1"/>
    <col min="14856" max="14856" width="13.7109375" style="83" customWidth="1"/>
    <col min="14857" max="14857" width="16.28515625" style="83" customWidth="1"/>
    <col min="14858" max="14861" width="7.85546875" style="83"/>
    <col min="14862" max="14862" width="14.7109375" style="83" bestFit="1" customWidth="1"/>
    <col min="14863" max="15104" width="7.85546875" style="83"/>
    <col min="15105" max="15105" width="26.42578125" style="83" customWidth="1"/>
    <col min="15106" max="15106" width="12.28515625" style="83" customWidth="1"/>
    <col min="15107" max="15107" width="14.85546875" style="83" customWidth="1"/>
    <col min="15108" max="15108" width="14.42578125" style="83" customWidth="1"/>
    <col min="15109" max="15111" width="15.140625" style="83" customWidth="1"/>
    <col min="15112" max="15112" width="13.7109375" style="83" customWidth="1"/>
    <col min="15113" max="15113" width="16.28515625" style="83" customWidth="1"/>
    <col min="15114" max="15117" width="7.85546875" style="83"/>
    <col min="15118" max="15118" width="14.7109375" style="83" bestFit="1" customWidth="1"/>
    <col min="15119" max="15360" width="7.85546875" style="83"/>
    <col min="15361" max="15361" width="26.42578125" style="83" customWidth="1"/>
    <col min="15362" max="15362" width="12.28515625" style="83" customWidth="1"/>
    <col min="15363" max="15363" width="14.85546875" style="83" customWidth="1"/>
    <col min="15364" max="15364" width="14.42578125" style="83" customWidth="1"/>
    <col min="15365" max="15367" width="15.140625" style="83" customWidth="1"/>
    <col min="15368" max="15368" width="13.7109375" style="83" customWidth="1"/>
    <col min="15369" max="15369" width="16.28515625" style="83" customWidth="1"/>
    <col min="15370" max="15373" width="7.85546875" style="83"/>
    <col min="15374" max="15374" width="14.7109375" style="83" bestFit="1" customWidth="1"/>
    <col min="15375" max="15616" width="7.85546875" style="83"/>
    <col min="15617" max="15617" width="26.42578125" style="83" customWidth="1"/>
    <col min="15618" max="15618" width="12.28515625" style="83" customWidth="1"/>
    <col min="15619" max="15619" width="14.85546875" style="83" customWidth="1"/>
    <col min="15620" max="15620" width="14.42578125" style="83" customWidth="1"/>
    <col min="15621" max="15623" width="15.140625" style="83" customWidth="1"/>
    <col min="15624" max="15624" width="13.7109375" style="83" customWidth="1"/>
    <col min="15625" max="15625" width="16.28515625" style="83" customWidth="1"/>
    <col min="15626" max="15629" width="7.85546875" style="83"/>
    <col min="15630" max="15630" width="14.7109375" style="83" bestFit="1" customWidth="1"/>
    <col min="15631" max="15872" width="7.85546875" style="83"/>
    <col min="15873" max="15873" width="26.42578125" style="83" customWidth="1"/>
    <col min="15874" max="15874" width="12.28515625" style="83" customWidth="1"/>
    <col min="15875" max="15875" width="14.85546875" style="83" customWidth="1"/>
    <col min="15876" max="15876" width="14.42578125" style="83" customWidth="1"/>
    <col min="15877" max="15879" width="15.140625" style="83" customWidth="1"/>
    <col min="15880" max="15880" width="13.7109375" style="83" customWidth="1"/>
    <col min="15881" max="15881" width="16.28515625" style="83" customWidth="1"/>
    <col min="15882" max="15885" width="7.85546875" style="83"/>
    <col min="15886" max="15886" width="14.7109375" style="83" bestFit="1" customWidth="1"/>
    <col min="15887" max="16128" width="7.85546875" style="83"/>
    <col min="16129" max="16129" width="26.42578125" style="83" customWidth="1"/>
    <col min="16130" max="16130" width="12.28515625" style="83" customWidth="1"/>
    <col min="16131" max="16131" width="14.85546875" style="83" customWidth="1"/>
    <col min="16132" max="16132" width="14.42578125" style="83" customWidth="1"/>
    <col min="16133" max="16135" width="15.140625" style="83" customWidth="1"/>
    <col min="16136" max="16136" width="13.7109375" style="83" customWidth="1"/>
    <col min="16137" max="16137" width="16.28515625" style="83" customWidth="1"/>
    <col min="16138" max="16141" width="7.85546875" style="83"/>
    <col min="16142" max="16142" width="14.7109375" style="83" bestFit="1" customWidth="1"/>
    <col min="16143" max="16384" width="7.85546875" style="83"/>
  </cols>
  <sheetData>
    <row r="5" spans="1:11" ht="18" x14ac:dyDescent="0.25">
      <c r="A5" s="317" t="s">
        <v>168</v>
      </c>
      <c r="B5" s="317"/>
      <c r="C5" s="317"/>
      <c r="D5" s="317"/>
      <c r="E5" s="317"/>
      <c r="F5" s="317"/>
      <c r="G5" s="317"/>
      <c r="H5" s="317"/>
      <c r="I5" s="317"/>
    </row>
    <row r="6" spans="1:11" s="87" customFormat="1" ht="23.25" x14ac:dyDescent="0.35">
      <c r="A6" s="84" t="s">
        <v>0</v>
      </c>
      <c r="B6" s="85"/>
      <c r="C6" s="86"/>
      <c r="D6" s="86"/>
      <c r="E6" s="86"/>
      <c r="F6" s="86"/>
      <c r="G6" s="86"/>
      <c r="H6" s="86"/>
      <c r="I6" s="86"/>
    </row>
    <row r="7" spans="1:11" s="89" customFormat="1" ht="15.75" x14ac:dyDescent="0.25">
      <c r="A7" s="88" t="s">
        <v>65</v>
      </c>
    </row>
    <row r="8" spans="1:11" s="91" customFormat="1" ht="25.5" x14ac:dyDescent="0.2">
      <c r="A8" s="90" t="s">
        <v>2</v>
      </c>
      <c r="B8" s="90" t="s">
        <v>66</v>
      </c>
      <c r="C8" s="90" t="s">
        <v>67</v>
      </c>
      <c r="D8" s="90" t="s">
        <v>68</v>
      </c>
      <c r="E8" s="90" t="s">
        <v>69</v>
      </c>
      <c r="F8" s="90" t="s">
        <v>70</v>
      </c>
      <c r="G8" s="90" t="s">
        <v>71</v>
      </c>
      <c r="H8" s="90" t="s">
        <v>72</v>
      </c>
      <c r="I8" s="90" t="s">
        <v>73</v>
      </c>
    </row>
    <row r="9" spans="1:11" customFormat="1" x14ac:dyDescent="0.25">
      <c r="A9" s="92" t="s">
        <v>74</v>
      </c>
      <c r="B9" s="93"/>
      <c r="C9" s="94"/>
      <c r="D9" s="95"/>
      <c r="E9" s="95"/>
      <c r="F9" s="95"/>
      <c r="G9" s="95"/>
      <c r="H9" s="95"/>
      <c r="I9" s="96"/>
      <c r="K9" s="97" t="s">
        <v>75</v>
      </c>
    </row>
    <row r="10" spans="1:11" customFormat="1" x14ac:dyDescent="0.25">
      <c r="A10" s="98" t="s">
        <v>76</v>
      </c>
      <c r="B10" s="99">
        <v>0.4</v>
      </c>
      <c r="C10" s="103">
        <v>40.5</v>
      </c>
      <c r="D10" s="100">
        <v>11</v>
      </c>
      <c r="E10" s="101">
        <v>0</v>
      </c>
      <c r="F10" s="260">
        <f>(((C10*2.2*3)*B10)*1.7)</f>
        <v>181.76400000000001</v>
      </c>
      <c r="G10" s="101">
        <v>0</v>
      </c>
      <c r="H10" s="101">
        <f>C10*220*B10+(110*C10)</f>
        <v>8019</v>
      </c>
      <c r="I10" s="102">
        <f t="shared" ref="I10:I12" si="0">E10+F10+G10+H10</f>
        <v>8200.7639999999992</v>
      </c>
      <c r="K10">
        <v>1.04</v>
      </c>
    </row>
    <row r="11" spans="1:11" customFormat="1" x14ac:dyDescent="0.25">
      <c r="A11" s="98" t="s">
        <v>143</v>
      </c>
      <c r="B11" s="99">
        <v>0.4</v>
      </c>
      <c r="C11" s="103">
        <v>25.012</v>
      </c>
      <c r="D11" s="100">
        <v>11</v>
      </c>
      <c r="E11" s="101">
        <v>0</v>
      </c>
      <c r="F11" s="260">
        <f>(((C11*2.2*3)*B11)*1.7)</f>
        <v>112.25385600000001</v>
      </c>
      <c r="G11" s="101">
        <v>0</v>
      </c>
      <c r="H11" s="101">
        <f>C11*220*B11+(110*C11)</f>
        <v>4952.3760000000002</v>
      </c>
      <c r="I11" s="102">
        <f t="shared" si="0"/>
        <v>5064.6298560000005</v>
      </c>
    </row>
    <row r="12" spans="1:11" customFormat="1" x14ac:dyDescent="0.25">
      <c r="A12" s="98" t="s">
        <v>77</v>
      </c>
      <c r="B12" s="99">
        <f>2/5</f>
        <v>0.4</v>
      </c>
      <c r="C12" s="103">
        <v>17.68</v>
      </c>
      <c r="D12" s="100">
        <v>11</v>
      </c>
      <c r="E12" s="101">
        <v>0</v>
      </c>
      <c r="F12" s="260">
        <f>(((C12*2.2*3)*B12)*1.7)</f>
        <v>79.347840000000005</v>
      </c>
      <c r="G12" s="101">
        <v>0</v>
      </c>
      <c r="H12" s="101">
        <f t="shared" ref="H12" si="1">C12*220*B12</f>
        <v>1555.8400000000001</v>
      </c>
      <c r="I12" s="102">
        <f t="shared" si="0"/>
        <v>1635.1878400000001</v>
      </c>
    </row>
    <row r="13" spans="1:11" customFormat="1" x14ac:dyDescent="0.25">
      <c r="A13" s="104" t="s">
        <v>78</v>
      </c>
      <c r="B13" s="99"/>
      <c r="C13" s="103"/>
      <c r="D13" s="100"/>
      <c r="E13" s="101"/>
      <c r="F13" s="260"/>
      <c r="G13" s="101">
        <v>0</v>
      </c>
      <c r="H13" s="101"/>
      <c r="I13" s="105"/>
    </row>
    <row r="14" spans="1:11" customFormat="1" x14ac:dyDescent="0.25">
      <c r="A14" s="98" t="s">
        <v>79</v>
      </c>
      <c r="B14" s="99">
        <v>3</v>
      </c>
      <c r="C14" s="103">
        <f>(2133.56/220)*1.04</f>
        <v>10.085920000000002</v>
      </c>
      <c r="D14" s="100">
        <v>11</v>
      </c>
      <c r="E14" s="101">
        <v>0</v>
      </c>
      <c r="F14" s="260">
        <f t="shared" ref="F14:F17" si="2">(((C14*2.2*3)*B14)*1.7)</f>
        <v>339.49206720000012</v>
      </c>
      <c r="G14" s="101">
        <v>0</v>
      </c>
      <c r="H14" s="101">
        <f>C14*220*B14</f>
        <v>6656.7072000000007</v>
      </c>
      <c r="I14" s="102">
        <f>E14+F14+G14+H14</f>
        <v>6996.1992672000006</v>
      </c>
    </row>
    <row r="15" spans="1:11" customFormat="1" x14ac:dyDescent="0.25">
      <c r="A15" s="98" t="s">
        <v>80</v>
      </c>
      <c r="B15" s="99">
        <v>4</v>
      </c>
      <c r="C15" s="103">
        <f>(1114.48/220)*1.04</f>
        <v>5.2684509090909097</v>
      </c>
      <c r="D15" s="100">
        <v>11</v>
      </c>
      <c r="E15" s="101">
        <v>0</v>
      </c>
      <c r="F15" s="260">
        <f t="shared" si="2"/>
        <v>236.44807680000005</v>
      </c>
      <c r="G15" s="101">
        <v>0</v>
      </c>
      <c r="H15" s="101">
        <f>C15*220*B15</f>
        <v>4636.2368000000006</v>
      </c>
      <c r="I15" s="102">
        <f>E15+F15+G15+H15</f>
        <v>4872.6848768000009</v>
      </c>
    </row>
    <row r="16" spans="1:11" customFormat="1" x14ac:dyDescent="0.25">
      <c r="A16" s="98" t="s">
        <v>81</v>
      </c>
      <c r="B16" s="99">
        <v>1</v>
      </c>
      <c r="C16" s="103">
        <f>(2002/220)*1.04</f>
        <v>9.4640000000000004</v>
      </c>
      <c r="D16" s="100">
        <v>11</v>
      </c>
      <c r="E16" s="101">
        <v>0</v>
      </c>
      <c r="F16" s="260">
        <f t="shared" si="2"/>
        <v>106.18608</v>
      </c>
      <c r="G16" s="101">
        <v>0</v>
      </c>
      <c r="H16" s="101">
        <f>C16*220*B16</f>
        <v>2082.08</v>
      </c>
      <c r="I16" s="102">
        <f>E16+F16+G16+H16</f>
        <v>2188.2660799999999</v>
      </c>
    </row>
    <row r="17" spans="1:14" customFormat="1" x14ac:dyDescent="0.25">
      <c r="A17" s="106" t="s">
        <v>82</v>
      </c>
      <c r="B17" s="99">
        <v>1</v>
      </c>
      <c r="C17" s="103">
        <f>(2002/220)*1.04</f>
        <v>9.4640000000000004</v>
      </c>
      <c r="D17" s="100">
        <v>11</v>
      </c>
      <c r="E17" s="101">
        <v>0</v>
      </c>
      <c r="F17" s="260">
        <f t="shared" si="2"/>
        <v>106.18608</v>
      </c>
      <c r="G17" s="101">
        <v>0</v>
      </c>
      <c r="H17" s="101">
        <f>C17*220*B17</f>
        <v>2082.08</v>
      </c>
      <c r="I17" s="102">
        <f>E17+F17+G17+H17</f>
        <v>2188.2660799999999</v>
      </c>
    </row>
    <row r="18" spans="1:14" customFormat="1" x14ac:dyDescent="0.25">
      <c r="A18" s="104"/>
      <c r="B18" s="110"/>
      <c r="C18" s="107"/>
      <c r="D18" s="100"/>
      <c r="E18" s="100"/>
      <c r="F18" s="100"/>
      <c r="G18" s="100"/>
      <c r="H18" s="100"/>
      <c r="I18" s="111"/>
    </row>
    <row r="19" spans="1:14" customFormat="1" x14ac:dyDescent="0.25">
      <c r="A19" s="112"/>
      <c r="B19" s="113"/>
      <c r="C19" s="107"/>
      <c r="D19" s="100"/>
      <c r="E19" s="114"/>
      <c r="F19" s="114"/>
      <c r="G19" s="114"/>
      <c r="H19" s="108"/>
      <c r="I19" s="109"/>
      <c r="N19" s="115"/>
    </row>
    <row r="20" spans="1:14" customFormat="1" x14ac:dyDescent="0.25">
      <c r="A20" s="116" t="s">
        <v>83</v>
      </c>
      <c r="B20" s="117"/>
      <c r="C20" s="118"/>
      <c r="D20" s="119"/>
      <c r="E20" s="119"/>
      <c r="F20" s="119"/>
      <c r="G20" s="119"/>
      <c r="H20" s="119"/>
      <c r="I20" s="120"/>
    </row>
    <row r="21" spans="1:14" s="89" customFormat="1" x14ac:dyDescent="0.2">
      <c r="C21" s="121"/>
      <c r="D21" s="318" t="s">
        <v>84</v>
      </c>
      <c r="E21" s="319"/>
      <c r="F21" s="319"/>
      <c r="G21" s="319"/>
      <c r="H21" s="320"/>
      <c r="I21" s="122">
        <f>SUM(I10:I19)</f>
        <v>31145.998000000003</v>
      </c>
    </row>
    <row r="22" spans="1:14" s="89" customFormat="1" ht="15.75" x14ac:dyDescent="0.25">
      <c r="A22" s="88" t="s">
        <v>85</v>
      </c>
    </row>
    <row r="23" spans="1:14" s="89" customFormat="1" ht="12.75" hidden="1" x14ac:dyDescent="0.2">
      <c r="A23" s="123" t="s">
        <v>86</v>
      </c>
      <c r="B23" s="124" t="s">
        <v>87</v>
      </c>
      <c r="C23" s="125" t="s">
        <v>88</v>
      </c>
      <c r="D23" s="126"/>
      <c r="E23" s="126"/>
      <c r="F23" s="126"/>
      <c r="G23" s="126"/>
      <c r="H23" s="126"/>
    </row>
    <row r="24" spans="1:14" s="89" customFormat="1" ht="12.75" hidden="1" x14ac:dyDescent="0.2">
      <c r="A24" s="127" t="s">
        <v>89</v>
      </c>
      <c r="B24" s="128"/>
      <c r="C24" s="129"/>
      <c r="D24" s="130"/>
      <c r="E24" s="130"/>
      <c r="F24" s="130"/>
      <c r="G24" s="130"/>
      <c r="H24" s="130"/>
    </row>
    <row r="25" spans="1:14" s="89" customFormat="1" ht="12.75" hidden="1" x14ac:dyDescent="0.2">
      <c r="A25" s="131" t="s">
        <v>90</v>
      </c>
      <c r="B25" s="132">
        <v>0.2</v>
      </c>
      <c r="C25" s="133">
        <f>I21*B25</f>
        <v>6229.1996000000008</v>
      </c>
      <c r="D25" s="130"/>
      <c r="E25" s="130"/>
      <c r="F25" s="130"/>
      <c r="G25" s="130"/>
      <c r="H25" s="130"/>
    </row>
    <row r="26" spans="1:14" s="89" customFormat="1" ht="12.75" hidden="1" x14ac:dyDescent="0.2">
      <c r="A26" s="131" t="s">
        <v>91</v>
      </c>
      <c r="B26" s="132">
        <v>8.5000000000000006E-2</v>
      </c>
      <c r="C26" s="133">
        <f>I21*B26</f>
        <v>2647.4098300000005</v>
      </c>
      <c r="D26" s="134"/>
      <c r="E26" s="134"/>
      <c r="F26" s="134"/>
      <c r="G26" s="134"/>
      <c r="H26" s="130"/>
    </row>
    <row r="27" spans="1:14" s="89" customFormat="1" ht="12.75" hidden="1" x14ac:dyDescent="0.2">
      <c r="A27" s="131"/>
      <c r="B27" s="132"/>
      <c r="C27" s="133"/>
      <c r="D27" s="134"/>
      <c r="E27" s="134"/>
      <c r="F27" s="134"/>
      <c r="G27" s="134"/>
      <c r="H27" s="130"/>
    </row>
    <row r="28" spans="1:14" s="89" customFormat="1" ht="12.75" hidden="1" x14ac:dyDescent="0.2">
      <c r="A28" s="135" t="s">
        <v>92</v>
      </c>
      <c r="B28" s="136"/>
      <c r="C28" s="137"/>
      <c r="D28" s="130"/>
      <c r="E28" s="130"/>
      <c r="F28" s="130"/>
      <c r="G28" s="130"/>
      <c r="H28" s="130"/>
    </row>
    <row r="29" spans="1:14" s="89" customFormat="1" ht="12.75" hidden="1" x14ac:dyDescent="0.2">
      <c r="A29" s="131" t="s">
        <v>93</v>
      </c>
      <c r="B29" s="132">
        <v>0.1091</v>
      </c>
      <c r="C29" s="133">
        <f>I21*B29</f>
        <v>3398.0283818000003</v>
      </c>
      <c r="D29" s="130"/>
      <c r="E29" s="130"/>
      <c r="F29" s="130"/>
      <c r="G29" s="130"/>
      <c r="H29" s="130"/>
    </row>
    <row r="30" spans="1:14" s="89" customFormat="1" ht="12.75" hidden="1" x14ac:dyDescent="0.2">
      <c r="A30" s="131" t="s">
        <v>94</v>
      </c>
      <c r="B30" s="132">
        <v>9.4500000000000001E-2</v>
      </c>
      <c r="C30" s="133">
        <f>I21*B30</f>
        <v>2943.2968110000002</v>
      </c>
      <c r="D30" s="130"/>
      <c r="E30" s="130"/>
      <c r="F30" s="130"/>
      <c r="G30" s="130"/>
      <c r="H30" s="130"/>
    </row>
    <row r="31" spans="1:14" s="89" customFormat="1" ht="12.75" hidden="1" x14ac:dyDescent="0.2">
      <c r="A31" s="131" t="s">
        <v>95</v>
      </c>
      <c r="B31" s="138">
        <v>5.4999999999999997E-3</v>
      </c>
      <c r="C31" s="133">
        <f>I21*B31</f>
        <v>171.302989</v>
      </c>
      <c r="D31" s="130"/>
      <c r="E31" s="130"/>
      <c r="F31" s="130"/>
      <c r="G31" s="130"/>
      <c r="H31" s="130"/>
    </row>
    <row r="32" spans="1:14" s="89" customFormat="1" ht="12.75" hidden="1" x14ac:dyDescent="0.2">
      <c r="A32" s="131" t="s">
        <v>96</v>
      </c>
      <c r="B32" s="132">
        <v>0.5</v>
      </c>
      <c r="C32" s="133">
        <f>I21*B32</f>
        <v>15572.999000000002</v>
      </c>
      <c r="D32" s="130"/>
      <c r="E32" s="130"/>
      <c r="F32" s="130"/>
      <c r="G32" s="130"/>
      <c r="H32" s="130"/>
    </row>
    <row r="33" spans="1:9" s="89" customFormat="1" ht="12.75" hidden="1" x14ac:dyDescent="0.2">
      <c r="A33" s="131"/>
      <c r="B33" s="139"/>
      <c r="C33" s="133"/>
      <c r="D33" s="130"/>
      <c r="E33" s="130"/>
      <c r="F33" s="130"/>
      <c r="G33" s="130"/>
      <c r="H33" s="130"/>
    </row>
    <row r="34" spans="1:9" s="89" customFormat="1" ht="12.75" hidden="1" x14ac:dyDescent="0.2">
      <c r="A34" s="135" t="s">
        <v>97</v>
      </c>
      <c r="B34" s="136"/>
      <c r="C34" s="140"/>
      <c r="D34" s="130"/>
      <c r="E34" s="130"/>
      <c r="F34" s="130"/>
      <c r="G34" s="130"/>
      <c r="H34" s="130"/>
    </row>
    <row r="35" spans="1:9" s="89" customFormat="1" ht="12.75" hidden="1" x14ac:dyDescent="0.2">
      <c r="A35" s="135"/>
      <c r="B35" s="136"/>
      <c r="C35" s="140"/>
      <c r="D35" s="130"/>
      <c r="E35" s="130"/>
      <c r="F35" s="130"/>
      <c r="G35" s="130"/>
      <c r="H35" s="130"/>
    </row>
    <row r="36" spans="1:9" s="89" customFormat="1" ht="12.75" hidden="1" x14ac:dyDescent="0.2">
      <c r="A36" s="131" t="s">
        <v>98</v>
      </c>
      <c r="B36" s="132">
        <v>7.9299999999999995E-2</v>
      </c>
      <c r="C36" s="133">
        <f>I21*B36</f>
        <v>2469.8776413999999</v>
      </c>
      <c r="D36" s="130"/>
      <c r="E36" s="130"/>
      <c r="F36" s="130"/>
      <c r="G36" s="130"/>
      <c r="H36" s="130"/>
    </row>
    <row r="37" spans="1:9" s="89" customFormat="1" ht="12.75" hidden="1" x14ac:dyDescent="0.2">
      <c r="A37" s="131"/>
      <c r="B37" s="132"/>
      <c r="C37" s="133"/>
      <c r="D37" s="130"/>
      <c r="E37" s="130"/>
      <c r="F37" s="130"/>
      <c r="G37" s="130"/>
      <c r="H37" s="130"/>
    </row>
    <row r="38" spans="1:9" s="89" customFormat="1" ht="12.75" hidden="1" x14ac:dyDescent="0.2">
      <c r="A38" s="135" t="s">
        <v>99</v>
      </c>
      <c r="B38" s="136"/>
      <c r="C38" s="140"/>
      <c r="D38" s="130"/>
      <c r="E38" s="130"/>
      <c r="F38" s="130"/>
      <c r="G38" s="130"/>
      <c r="H38" s="130"/>
    </row>
    <row r="39" spans="1:9" s="89" customFormat="1" ht="12.75" hidden="1" x14ac:dyDescent="0.2">
      <c r="A39" s="135"/>
      <c r="B39" s="141"/>
      <c r="C39" s="140"/>
      <c r="D39" s="130"/>
      <c r="E39" s="130"/>
      <c r="F39" s="130"/>
      <c r="G39" s="130"/>
      <c r="H39" s="130"/>
    </row>
    <row r="40" spans="1:9" s="89" customFormat="1" ht="12.75" hidden="1" x14ac:dyDescent="0.2">
      <c r="A40" s="131" t="s">
        <v>100</v>
      </c>
      <c r="B40" s="142" t="s">
        <v>101</v>
      </c>
      <c r="C40" s="133">
        <f>50/100*C26</f>
        <v>1323.7049150000003</v>
      </c>
      <c r="D40" s="130"/>
      <c r="E40" s="130"/>
      <c r="F40" s="130"/>
      <c r="G40" s="130"/>
      <c r="H40" s="130"/>
    </row>
    <row r="41" spans="1:9" s="89" customFormat="1" ht="12.75" hidden="1" x14ac:dyDescent="0.2">
      <c r="A41" s="143"/>
      <c r="B41" s="144"/>
      <c r="C41" s="145"/>
      <c r="D41" s="130"/>
      <c r="E41" s="130"/>
      <c r="F41" s="130"/>
      <c r="G41" s="130"/>
      <c r="H41" s="130"/>
    </row>
    <row r="42" spans="1:9" s="89" customFormat="1" ht="12.75" hidden="1" x14ac:dyDescent="0.2">
      <c r="A42" s="146" t="s">
        <v>102</v>
      </c>
      <c r="B42" s="147"/>
      <c r="C42" s="201">
        <f>SUM(C25:C41)</f>
        <v>34755.819168200003</v>
      </c>
      <c r="D42" s="148"/>
      <c r="E42" s="149"/>
      <c r="F42" s="149"/>
      <c r="G42" s="149"/>
      <c r="H42" s="150"/>
    </row>
    <row r="43" spans="1:9" s="89" customFormat="1" ht="12.75" x14ac:dyDescent="0.2">
      <c r="B43" s="126"/>
    </row>
    <row r="44" spans="1:9" s="89" customFormat="1" ht="12.75" x14ac:dyDescent="0.2">
      <c r="A44" s="151"/>
      <c r="C44" s="152"/>
      <c r="D44" s="321" t="s">
        <v>103</v>
      </c>
      <c r="E44" s="322"/>
      <c r="F44" s="153"/>
      <c r="G44" s="153"/>
      <c r="H44" s="314">
        <f>C42+I21</f>
        <v>65901.81716820001</v>
      </c>
      <c r="I44" s="315"/>
    </row>
    <row r="45" spans="1:9" customFormat="1" ht="15.75" x14ac:dyDescent="0.25">
      <c r="A45" s="88" t="s">
        <v>104</v>
      </c>
      <c r="B45" s="89"/>
      <c r="C45" s="89"/>
      <c r="D45" s="89"/>
      <c r="E45" s="89"/>
      <c r="F45" s="89"/>
      <c r="G45" s="89"/>
      <c r="H45" s="89"/>
    </row>
    <row r="46" spans="1:9" customFormat="1" ht="25.5" x14ac:dyDescent="0.25">
      <c r="A46" s="90" t="s">
        <v>17</v>
      </c>
      <c r="B46" s="90" t="s">
        <v>105</v>
      </c>
      <c r="C46" s="90" t="s">
        <v>27</v>
      </c>
      <c r="D46" s="154" t="s">
        <v>106</v>
      </c>
      <c r="E46" s="155"/>
      <c r="F46" s="156"/>
      <c r="G46" s="156"/>
      <c r="H46" s="156"/>
    </row>
    <row r="47" spans="1:9" customFormat="1" x14ac:dyDescent="0.25">
      <c r="A47" s="157" t="s">
        <v>29</v>
      </c>
      <c r="B47" s="158">
        <v>500</v>
      </c>
      <c r="C47" s="159">
        <v>6</v>
      </c>
      <c r="D47" s="160">
        <f>B47*C47</f>
        <v>3000</v>
      </c>
      <c r="E47" s="161"/>
      <c r="F47" s="162"/>
      <c r="G47" s="162"/>
      <c r="H47" s="163"/>
      <c r="I47" s="148"/>
    </row>
    <row r="48" spans="1:9" customFormat="1" x14ac:dyDescent="0.25">
      <c r="A48" s="164" t="s">
        <v>107</v>
      </c>
      <c r="B48" s="165">
        <v>500</v>
      </c>
      <c r="C48" s="159">
        <v>6</v>
      </c>
      <c r="D48" s="160">
        <f>B48*C48</f>
        <v>3000</v>
      </c>
      <c r="E48" s="161"/>
      <c r="F48" s="162"/>
      <c r="G48" s="162"/>
      <c r="H48" s="163"/>
      <c r="I48" s="148"/>
    </row>
    <row r="49" spans="1:9" customFormat="1" x14ac:dyDescent="0.25">
      <c r="A49" s="164" t="s">
        <v>108</v>
      </c>
      <c r="B49" s="165">
        <v>48.12</v>
      </c>
      <c r="C49" s="166">
        <v>6</v>
      </c>
      <c r="D49" s="160">
        <f>B49*C49</f>
        <v>288.71999999999997</v>
      </c>
      <c r="E49" s="161"/>
      <c r="F49" s="162"/>
      <c r="G49" s="162"/>
      <c r="H49" s="163"/>
      <c r="I49" s="148"/>
    </row>
    <row r="50" spans="1:9" customFormat="1" x14ac:dyDescent="0.25">
      <c r="A50" s="157" t="s">
        <v>144</v>
      </c>
      <c r="B50" s="158" t="s">
        <v>109</v>
      </c>
      <c r="C50" s="261">
        <f>6*2*100</f>
        <v>1200</v>
      </c>
      <c r="D50" s="160">
        <f>C50</f>
        <v>1200</v>
      </c>
      <c r="E50" s="161"/>
      <c r="F50" s="162"/>
      <c r="G50" s="162"/>
      <c r="H50" s="163"/>
      <c r="I50" s="148"/>
    </row>
    <row r="51" spans="1:9" customFormat="1" x14ac:dyDescent="0.25">
      <c r="A51" s="157" t="s">
        <v>145</v>
      </c>
      <c r="B51" s="158">
        <v>150</v>
      </c>
      <c r="C51" s="261">
        <v>6</v>
      </c>
      <c r="D51" s="160">
        <f>B51*C51</f>
        <v>900</v>
      </c>
      <c r="E51" s="161"/>
      <c r="F51" s="162"/>
      <c r="G51" s="162"/>
      <c r="H51" s="163"/>
      <c r="I51" s="148"/>
    </row>
    <row r="52" spans="1:9" customFormat="1" x14ac:dyDescent="0.25">
      <c r="A52" s="167" t="s">
        <v>110</v>
      </c>
      <c r="B52" s="158">
        <v>452.67</v>
      </c>
      <c r="C52" s="168">
        <v>6</v>
      </c>
      <c r="D52" s="160">
        <f>B52*C52</f>
        <v>2716.02</v>
      </c>
      <c r="E52" s="161"/>
      <c r="F52" s="162"/>
      <c r="G52" s="162"/>
      <c r="H52" s="163"/>
      <c r="I52" s="148"/>
    </row>
    <row r="53" spans="1:9" customFormat="1" x14ac:dyDescent="0.25">
      <c r="A53" s="167" t="s">
        <v>111</v>
      </c>
      <c r="B53" s="158" t="s">
        <v>109</v>
      </c>
      <c r="C53" s="159">
        <v>500</v>
      </c>
      <c r="D53" s="160">
        <f>C53</f>
        <v>500</v>
      </c>
      <c r="E53" s="161"/>
      <c r="F53" s="162"/>
      <c r="G53" s="162"/>
      <c r="H53" s="163"/>
      <c r="I53" s="148"/>
    </row>
    <row r="54" spans="1:9" customFormat="1" x14ac:dyDescent="0.25">
      <c r="A54" s="167" t="s">
        <v>112</v>
      </c>
      <c r="B54" s="158" t="s">
        <v>109</v>
      </c>
      <c r="C54" s="168">
        <v>300</v>
      </c>
      <c r="D54" s="160">
        <f>C54</f>
        <v>300</v>
      </c>
      <c r="E54" s="161"/>
      <c r="F54" s="162"/>
      <c r="G54" s="162"/>
      <c r="H54" s="163"/>
      <c r="I54" s="148"/>
    </row>
    <row r="55" spans="1:9" customFormat="1" x14ac:dyDescent="0.25">
      <c r="A55" s="167"/>
      <c r="B55" s="158"/>
      <c r="C55" s="169"/>
      <c r="D55" s="170"/>
      <c r="E55" s="171"/>
      <c r="F55" s="172"/>
      <c r="G55" s="172"/>
      <c r="H55" s="173"/>
      <c r="I55" s="148"/>
    </row>
    <row r="56" spans="1:9" customFormat="1" x14ac:dyDescent="0.25">
      <c r="B56" s="174" t="s">
        <v>113</v>
      </c>
      <c r="C56" s="174"/>
      <c r="D56" s="175">
        <f>SUM(D47:D54,)</f>
        <v>11904.740000000002</v>
      </c>
      <c r="E56" s="323"/>
      <c r="F56" s="324"/>
      <c r="G56" s="324"/>
      <c r="H56" s="324"/>
    </row>
    <row r="57" spans="1:9" s="89" customFormat="1" ht="12.75" x14ac:dyDescent="0.2">
      <c r="B57" s="126"/>
    </row>
    <row r="58" spans="1:9" s="89" customFormat="1" ht="12.75" x14ac:dyDescent="0.2">
      <c r="A58" s="151"/>
      <c r="C58" s="176" t="s">
        <v>114</v>
      </c>
      <c r="D58" s="176"/>
      <c r="E58" s="177"/>
      <c r="F58" s="178"/>
      <c r="G58" s="178"/>
      <c r="H58" s="314">
        <f>H44+D56</f>
        <v>77806.557168200015</v>
      </c>
      <c r="I58" s="315"/>
    </row>
    <row r="59" spans="1:9" s="89" customFormat="1" ht="15.75" x14ac:dyDescent="0.25">
      <c r="A59" s="179" t="s">
        <v>115</v>
      </c>
    </row>
    <row r="60" spans="1:9" s="89" customFormat="1" ht="25.5" x14ac:dyDescent="0.25">
      <c r="A60" s="180" t="s">
        <v>17</v>
      </c>
      <c r="B60" s="181" t="s">
        <v>18</v>
      </c>
      <c r="C60" s="181" t="s">
        <v>19</v>
      </c>
      <c r="D60" s="182" t="s">
        <v>116</v>
      </c>
      <c r="E60" s="183"/>
      <c r="F60" s="184"/>
      <c r="G60" s="184"/>
      <c r="H60"/>
    </row>
    <row r="61" spans="1:9" s="89" customFormat="1" x14ac:dyDescent="0.25">
      <c r="A61" s="185"/>
      <c r="B61" s="186"/>
      <c r="C61" s="187"/>
      <c r="D61" s="188">
        <f t="shared" ref="D61:D64" si="3">C61*B61</f>
        <v>0</v>
      </c>
      <c r="E61" s="189"/>
      <c r="F61" s="190"/>
      <c r="G61" s="190"/>
      <c r="H61"/>
    </row>
    <row r="62" spans="1:9" s="89" customFormat="1" x14ac:dyDescent="0.25">
      <c r="A62" s="191" t="s">
        <v>118</v>
      </c>
      <c r="B62" s="186">
        <v>2</v>
      </c>
      <c r="C62" s="187">
        <v>750</v>
      </c>
      <c r="D62" s="188">
        <f t="shared" si="3"/>
        <v>1500</v>
      </c>
      <c r="E62" s="189"/>
      <c r="F62" s="190"/>
      <c r="G62" s="190"/>
      <c r="H62"/>
    </row>
    <row r="63" spans="1:9" s="89" customFormat="1" x14ac:dyDescent="0.25">
      <c r="A63" s="185"/>
      <c r="B63" s="186"/>
      <c r="C63" s="187"/>
      <c r="D63" s="188">
        <f t="shared" si="3"/>
        <v>0</v>
      </c>
      <c r="E63" s="189"/>
      <c r="F63" s="190"/>
      <c r="G63" s="190"/>
      <c r="H63"/>
    </row>
    <row r="64" spans="1:9" s="89" customFormat="1" x14ac:dyDescent="0.25">
      <c r="A64" s="185"/>
      <c r="B64" s="186"/>
      <c r="C64" s="187"/>
      <c r="D64" s="188">
        <f t="shared" si="3"/>
        <v>0</v>
      </c>
      <c r="E64" s="189"/>
      <c r="F64" s="190"/>
      <c r="G64" s="190"/>
      <c r="H64"/>
    </row>
    <row r="65" spans="1:8" s="89" customFormat="1" x14ac:dyDescent="0.25">
      <c r="A65" s="185"/>
      <c r="B65" s="186"/>
      <c r="C65" s="187"/>
      <c r="D65" s="188">
        <f>C65</f>
        <v>0</v>
      </c>
      <c r="E65" s="189"/>
      <c r="F65" s="190"/>
      <c r="G65" s="190"/>
      <c r="H65"/>
    </row>
    <row r="66" spans="1:8" s="89" customFormat="1" x14ac:dyDescent="0.25">
      <c r="A66" s="192"/>
      <c r="B66" s="193"/>
      <c r="C66" s="187"/>
      <c r="D66" s="188">
        <f>C66</f>
        <v>0</v>
      </c>
      <c r="E66" s="189"/>
      <c r="F66" s="190"/>
      <c r="G66" s="190"/>
      <c r="H66"/>
    </row>
    <row r="67" spans="1:8" s="89" customFormat="1" x14ac:dyDescent="0.25">
      <c r="A67" s="194"/>
      <c r="B67" s="195"/>
      <c r="C67" s="196"/>
      <c r="D67" s="197"/>
      <c r="E67" s="198"/>
      <c r="F67" s="199"/>
      <c r="G67" s="199"/>
      <c r="H67"/>
    </row>
    <row r="68" spans="1:8" s="89" customFormat="1" x14ac:dyDescent="0.25">
      <c r="A68" s="200"/>
      <c r="B68" s="316" t="s">
        <v>126</v>
      </c>
      <c r="C68" s="316"/>
      <c r="D68" s="202">
        <f>SUM(D61:D66)</f>
        <v>1500</v>
      </c>
      <c r="E68" s="203"/>
      <c r="F68" s="204"/>
      <c r="G68" s="204"/>
      <c r="H68"/>
    </row>
    <row r="69" spans="1:8" s="89" customFormat="1" x14ac:dyDescent="0.25">
      <c r="A69" s="200"/>
      <c r="C69"/>
      <c r="D69"/>
      <c r="E69"/>
      <c r="F69"/>
      <c r="G69"/>
      <c r="H69"/>
    </row>
    <row r="70" spans="1:8" s="89" customFormat="1" hidden="1" x14ac:dyDescent="0.25">
      <c r="A70" s="200"/>
      <c r="C70"/>
      <c r="D70"/>
      <c r="E70"/>
      <c r="F70"/>
      <c r="G70"/>
      <c r="H70"/>
    </row>
    <row r="71" spans="1:8" s="89" customFormat="1" hidden="1" x14ac:dyDescent="0.25">
      <c r="A71" s="205"/>
      <c r="C71"/>
      <c r="D71"/>
      <c r="E71" s="206"/>
      <c r="F71" s="206"/>
      <c r="G71" s="206"/>
      <c r="H71"/>
    </row>
    <row r="72" spans="1:8" customFormat="1" ht="15.75" hidden="1" x14ac:dyDescent="0.25">
      <c r="A72" s="88" t="s">
        <v>127</v>
      </c>
      <c r="B72" s="89"/>
      <c r="C72" s="89"/>
      <c r="D72" s="89"/>
      <c r="E72" s="89"/>
      <c r="F72" s="89"/>
      <c r="G72" s="89"/>
      <c r="H72" s="89"/>
    </row>
    <row r="73" spans="1:8" customFormat="1" ht="25.5" hidden="1" x14ac:dyDescent="0.25">
      <c r="A73" s="90" t="s">
        <v>17</v>
      </c>
      <c r="B73" s="207" t="s">
        <v>18</v>
      </c>
      <c r="C73" s="207" t="s">
        <v>19</v>
      </c>
      <c r="D73" s="207" t="s">
        <v>116</v>
      </c>
      <c r="E73" s="208"/>
      <c r="F73" s="208"/>
      <c r="G73" s="208"/>
    </row>
    <row r="74" spans="1:8" customFormat="1" hidden="1" x14ac:dyDescent="0.25">
      <c r="A74" s="268" t="s">
        <v>148</v>
      </c>
      <c r="B74" s="269"/>
      <c r="C74" s="209" t="s">
        <v>109</v>
      </c>
      <c r="D74" s="210">
        <f>700*10</f>
        <v>7000</v>
      </c>
      <c r="E74" s="211"/>
      <c r="F74" s="211"/>
      <c r="G74" s="211"/>
    </row>
    <row r="75" spans="1:8" customFormat="1" hidden="1" x14ac:dyDescent="0.25">
      <c r="A75" s="270"/>
      <c r="B75" s="271"/>
      <c r="C75" s="212"/>
      <c r="D75" s="213"/>
      <c r="E75" s="211"/>
      <c r="F75" s="211"/>
      <c r="G75" s="211"/>
    </row>
    <row r="76" spans="1:8" customFormat="1" hidden="1" x14ac:dyDescent="0.25">
      <c r="A76" s="214"/>
      <c r="B76" s="326" t="s">
        <v>128</v>
      </c>
      <c r="C76" s="327"/>
      <c r="D76" s="215">
        <f>SUM(D74:D74)</f>
        <v>7000</v>
      </c>
      <c r="E76" s="216"/>
      <c r="F76" s="216"/>
      <c r="G76" s="216"/>
    </row>
    <row r="77" spans="1:8" customFormat="1" hidden="1" x14ac:dyDescent="0.25"/>
    <row r="78" spans="1:8" customFormat="1" ht="15.75" hidden="1" x14ac:dyDescent="0.25">
      <c r="A78" s="179" t="s">
        <v>129</v>
      </c>
      <c r="B78" s="89"/>
      <c r="C78" s="89"/>
      <c r="D78" s="89"/>
      <c r="E78" s="89"/>
      <c r="F78" s="89"/>
      <c r="G78" s="89"/>
      <c r="H78" s="89"/>
    </row>
    <row r="79" spans="1:8" customFormat="1" ht="25.5" hidden="1" x14ac:dyDescent="0.25">
      <c r="A79" s="217" t="s">
        <v>17</v>
      </c>
      <c r="B79" s="218" t="s">
        <v>18</v>
      </c>
      <c r="C79" s="218" t="s">
        <v>19</v>
      </c>
      <c r="D79" s="218" t="s">
        <v>116</v>
      </c>
      <c r="E79" s="208"/>
      <c r="F79" s="208"/>
      <c r="G79" s="208"/>
    </row>
    <row r="80" spans="1:8" customFormat="1" hidden="1" x14ac:dyDescent="0.25">
      <c r="A80" s="219"/>
      <c r="B80" s="220"/>
      <c r="C80" s="221"/>
      <c r="D80" s="221"/>
      <c r="E80" s="211"/>
      <c r="F80" s="211"/>
      <c r="G80" s="211"/>
    </row>
    <row r="81" spans="1:12" customFormat="1" hidden="1" x14ac:dyDescent="0.25">
      <c r="A81" s="222"/>
      <c r="B81" s="223"/>
      <c r="C81" s="224"/>
      <c r="D81" s="224"/>
      <c r="E81" s="211"/>
      <c r="F81" s="211"/>
      <c r="G81" s="211"/>
    </row>
    <row r="82" spans="1:12" customFormat="1" hidden="1" x14ac:dyDescent="0.25">
      <c r="A82" s="225"/>
      <c r="B82" s="328" t="s">
        <v>130</v>
      </c>
      <c r="C82" s="329"/>
      <c r="D82" s="226"/>
      <c r="E82" s="216"/>
      <c r="F82" s="216"/>
      <c r="G82" s="216"/>
    </row>
    <row r="83" spans="1:12" customFormat="1" hidden="1" x14ac:dyDescent="0.25">
      <c r="A83" s="225"/>
      <c r="B83" s="225"/>
      <c r="C83" s="225"/>
      <c r="D83" s="225"/>
      <c r="E83" s="225"/>
    </row>
    <row r="84" spans="1:12" customFormat="1" ht="15.75" hidden="1" x14ac:dyDescent="0.25">
      <c r="A84" s="179" t="s">
        <v>131</v>
      </c>
      <c r="B84" s="89"/>
      <c r="C84" s="89"/>
      <c r="D84" s="89"/>
      <c r="E84" s="89"/>
      <c r="F84" s="89"/>
      <c r="G84" s="89"/>
      <c r="H84" s="89"/>
    </row>
    <row r="85" spans="1:12" customFormat="1" ht="25.5" hidden="1" x14ac:dyDescent="0.25">
      <c r="A85" s="90" t="s">
        <v>17</v>
      </c>
      <c r="B85" s="207" t="s">
        <v>18</v>
      </c>
      <c r="C85" s="207" t="s">
        <v>19</v>
      </c>
      <c r="D85" s="227" t="s">
        <v>116</v>
      </c>
      <c r="E85" s="228"/>
      <c r="F85" s="208"/>
      <c r="G85" s="208"/>
    </row>
    <row r="86" spans="1:12" customFormat="1" hidden="1" x14ac:dyDescent="0.25">
      <c r="A86" s="229" t="s">
        <v>132</v>
      </c>
      <c r="B86" s="223"/>
      <c r="C86" s="223"/>
      <c r="D86" s="230"/>
      <c r="E86" s="231"/>
      <c r="F86" s="232"/>
      <c r="G86" s="232"/>
    </row>
    <row r="87" spans="1:12" customFormat="1" hidden="1" x14ac:dyDescent="0.25">
      <c r="B87" s="321" t="s">
        <v>133</v>
      </c>
      <c r="C87" s="322"/>
      <c r="D87" s="233">
        <f>D86</f>
        <v>0</v>
      </c>
      <c r="E87" s="234"/>
      <c r="F87" s="235"/>
      <c r="G87" s="235"/>
    </row>
    <row r="88" spans="1:12" customFormat="1" hidden="1" x14ac:dyDescent="0.25">
      <c r="A88" s="330" t="s">
        <v>134</v>
      </c>
      <c r="B88" s="331"/>
      <c r="C88" s="331"/>
      <c r="D88" s="332"/>
      <c r="E88" s="236">
        <f>I21+C42+D56+D68+D76+D87</f>
        <v>86306.557168200015</v>
      </c>
      <c r="F88" s="235"/>
      <c r="G88" s="235"/>
      <c r="H88" s="235"/>
      <c r="I88" s="235"/>
    </row>
    <row r="89" spans="1:12" customFormat="1" x14ac:dyDescent="0.25"/>
    <row r="90" spans="1:12" s="87" customFormat="1" ht="18" x14ac:dyDescent="0.2">
      <c r="A90" s="84" t="s">
        <v>135</v>
      </c>
      <c r="B90" s="86"/>
      <c r="C90" s="86"/>
      <c r="D90" s="86"/>
      <c r="E90" s="86"/>
      <c r="F90" s="86"/>
      <c r="G90" s="86"/>
      <c r="H90" s="86"/>
      <c r="I90" s="86"/>
    </row>
    <row r="91" spans="1:12" customFormat="1" x14ac:dyDescent="0.25">
      <c r="A91" s="89"/>
      <c r="B91" s="89"/>
      <c r="C91" s="89"/>
      <c r="D91" s="89"/>
      <c r="E91" s="89"/>
      <c r="F91" s="89"/>
      <c r="G91" s="89"/>
      <c r="H91" s="89"/>
      <c r="I91" s="89"/>
      <c r="J91" s="89"/>
      <c r="K91" s="89"/>
      <c r="L91" s="89"/>
    </row>
    <row r="92" spans="1:12" customFormat="1" x14ac:dyDescent="0.25">
      <c r="A92" s="89"/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</row>
    <row r="93" spans="1:12" customFormat="1" x14ac:dyDescent="0.25">
      <c r="A93" s="237" t="s">
        <v>17</v>
      </c>
      <c r="B93" s="237" t="s">
        <v>37</v>
      </c>
      <c r="C93" s="89"/>
      <c r="D93" s="89"/>
      <c r="E93" s="89"/>
      <c r="F93" s="89"/>
      <c r="G93" s="89"/>
      <c r="H93" s="89"/>
      <c r="I93" s="89"/>
      <c r="J93" s="89"/>
      <c r="K93" s="89"/>
      <c r="L93" s="89"/>
    </row>
    <row r="94" spans="1:12" customFormat="1" x14ac:dyDescent="0.25">
      <c r="A94" s="238" t="s">
        <v>136</v>
      </c>
      <c r="B94" s="239">
        <v>0.08</v>
      </c>
      <c r="C94" s="89"/>
      <c r="D94" s="89"/>
      <c r="E94" s="89"/>
      <c r="F94" s="89"/>
      <c r="G94" s="89"/>
      <c r="H94" s="89"/>
      <c r="I94" s="89"/>
      <c r="J94" s="89"/>
      <c r="K94" s="89"/>
      <c r="L94" s="89"/>
    </row>
    <row r="95" spans="1:12" customFormat="1" x14ac:dyDescent="0.25">
      <c r="A95" s="131" t="s">
        <v>137</v>
      </c>
      <c r="B95" s="142">
        <v>0.01</v>
      </c>
      <c r="C95" s="89"/>
      <c r="D95" s="89"/>
      <c r="E95" s="89"/>
      <c r="F95" s="89"/>
      <c r="G95" s="89"/>
      <c r="H95" s="89"/>
      <c r="I95" s="89"/>
      <c r="J95" s="89"/>
      <c r="K95" s="89"/>
      <c r="L95" s="89"/>
    </row>
    <row r="96" spans="1:12" customFormat="1" x14ac:dyDescent="0.25">
      <c r="A96" s="131" t="s">
        <v>138</v>
      </c>
      <c r="B96" s="142">
        <v>0.08</v>
      </c>
      <c r="C96" s="89"/>
      <c r="D96" s="89"/>
      <c r="E96" s="89"/>
      <c r="F96" s="89"/>
      <c r="G96" s="89"/>
      <c r="H96" s="89"/>
      <c r="I96" s="89"/>
      <c r="J96" s="89"/>
      <c r="K96" s="89"/>
      <c r="L96" s="89"/>
    </row>
    <row r="97" spans="1:12" customFormat="1" x14ac:dyDescent="0.25">
      <c r="A97" s="131" t="s">
        <v>139</v>
      </c>
      <c r="B97" s="142">
        <v>7.6799999999999993E-2</v>
      </c>
      <c r="C97" s="89"/>
      <c r="D97" s="89"/>
      <c r="E97" s="240"/>
      <c r="F97" s="240"/>
      <c r="G97" s="240"/>
      <c r="H97" s="89"/>
      <c r="I97" s="89"/>
      <c r="J97" s="89"/>
      <c r="K97" s="89"/>
      <c r="L97" s="89"/>
    </row>
    <row r="98" spans="1:12" customFormat="1" x14ac:dyDescent="0.25">
      <c r="A98" s="131" t="s">
        <v>140</v>
      </c>
      <c r="B98" s="142">
        <v>0.03</v>
      </c>
      <c r="C98" s="89"/>
      <c r="D98" s="89"/>
      <c r="E98" s="241"/>
      <c r="F98" s="241"/>
      <c r="G98" s="241"/>
      <c r="H98" s="89"/>
      <c r="I98" s="89"/>
      <c r="J98" s="89"/>
      <c r="K98" s="89"/>
      <c r="L98" s="89"/>
    </row>
    <row r="99" spans="1:12" customFormat="1" x14ac:dyDescent="0.25">
      <c r="A99" s="131" t="s">
        <v>43</v>
      </c>
      <c r="B99" s="142">
        <v>6.4999999999999997E-3</v>
      </c>
      <c r="C99" s="89"/>
      <c r="D99" s="89"/>
      <c r="E99" s="89"/>
      <c r="F99" s="89"/>
      <c r="G99" s="89"/>
      <c r="H99" s="89"/>
      <c r="I99" s="89"/>
      <c r="J99" s="89"/>
      <c r="K99" s="89"/>
      <c r="L99" s="89"/>
    </row>
    <row r="100" spans="1:12" customFormat="1" x14ac:dyDescent="0.25">
      <c r="A100" s="143" t="s">
        <v>42</v>
      </c>
      <c r="B100" s="144">
        <v>0.05</v>
      </c>
      <c r="C100" s="89"/>
      <c r="D100" s="89"/>
      <c r="E100" s="89"/>
      <c r="F100" s="89"/>
      <c r="G100" s="89"/>
      <c r="H100" s="89"/>
      <c r="I100" s="89"/>
      <c r="J100" s="89"/>
      <c r="K100" s="89"/>
      <c r="L100" s="89"/>
    </row>
    <row r="101" spans="1:12" customFormat="1" x14ac:dyDescent="0.25">
      <c r="A101" s="89"/>
      <c r="B101" s="242"/>
      <c r="C101" s="89"/>
      <c r="D101" s="89"/>
      <c r="E101" s="89"/>
      <c r="F101" s="89"/>
      <c r="G101" s="89"/>
      <c r="H101" s="89"/>
      <c r="I101" s="89"/>
      <c r="J101" s="89"/>
      <c r="K101" s="89"/>
      <c r="L101" s="89"/>
    </row>
    <row r="102" spans="1:12" customFormat="1" x14ac:dyDescent="0.25">
      <c r="A102" s="243" t="s">
        <v>141</v>
      </c>
      <c r="B102" s="244">
        <f>SUM(B94:B100)</f>
        <v>0.33329999999999993</v>
      </c>
      <c r="C102" s="89"/>
      <c r="D102" s="89"/>
      <c r="E102" s="89"/>
      <c r="F102" s="89"/>
      <c r="G102" s="89"/>
      <c r="H102" s="89"/>
      <c r="I102" s="89"/>
      <c r="J102" s="89"/>
      <c r="K102" s="89"/>
      <c r="L102" s="89"/>
    </row>
    <row r="103" spans="1:12" customFormat="1" x14ac:dyDescent="0.25">
      <c r="A103" s="89"/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89"/>
    </row>
    <row r="104" spans="1:12" customFormat="1" x14ac:dyDescent="0.25">
      <c r="A104" s="245"/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</row>
    <row r="105" spans="1:12" customFormat="1" ht="15.75" x14ac:dyDescent="0.25">
      <c r="A105" s="246" t="s">
        <v>142</v>
      </c>
      <c r="B105" s="247"/>
      <c r="C105" s="247"/>
      <c r="D105" s="325">
        <f>E88/(100%-B102)</f>
        <v>129453.36308414581</v>
      </c>
      <c r="E105" s="325"/>
      <c r="F105" s="248"/>
      <c r="G105" s="248"/>
      <c r="H105" s="87"/>
      <c r="I105" s="83"/>
      <c r="J105" s="89"/>
      <c r="K105" s="89"/>
      <c r="L105" s="89"/>
    </row>
    <row r="106" spans="1:12" s="89" customFormat="1" ht="12.75" x14ac:dyDescent="0.2"/>
    <row r="107" spans="1:12" s="89" customFormat="1" ht="15.75" x14ac:dyDescent="0.25">
      <c r="A107" s="249"/>
    </row>
    <row r="108" spans="1:12" s="89" customFormat="1" x14ac:dyDescent="0.2">
      <c r="A108" s="250"/>
      <c r="B108" s="251"/>
      <c r="C108" s="252"/>
    </row>
    <row r="109" spans="1:12" s="89" customFormat="1" x14ac:dyDescent="0.2">
      <c r="A109" s="250"/>
      <c r="B109" s="251"/>
      <c r="C109" s="252"/>
    </row>
    <row r="110" spans="1:12" s="89" customFormat="1" ht="15.75" x14ac:dyDescent="0.25">
      <c r="A110" s="253"/>
      <c r="B110" s="254"/>
      <c r="C110" s="255"/>
    </row>
    <row r="111" spans="1:12" s="89" customFormat="1" ht="12.75" x14ac:dyDescent="0.2"/>
    <row r="112" spans="1:12" s="89" customFormat="1" ht="15.75" x14ac:dyDescent="0.25">
      <c r="A112" s="179"/>
      <c r="B112" s="83"/>
      <c r="C112" s="83"/>
    </row>
    <row r="113" spans="1:3" s="89" customFormat="1" x14ac:dyDescent="0.2">
      <c r="A113" s="256"/>
      <c r="B113" s="257"/>
      <c r="C113" s="252"/>
    </row>
    <row r="114" spans="1:3" s="89" customFormat="1" x14ac:dyDescent="0.2">
      <c r="A114" s="256"/>
      <c r="B114" s="257"/>
      <c r="C114" s="252"/>
    </row>
    <row r="115" spans="1:3" s="89" customFormat="1" ht="15.75" x14ac:dyDescent="0.25">
      <c r="A115" s="258"/>
      <c r="B115" s="257"/>
      <c r="C115" s="259"/>
    </row>
    <row r="116" spans="1:3" s="89" customFormat="1" ht="12.75" x14ac:dyDescent="0.2"/>
    <row r="117" spans="1:3" s="89" customFormat="1" ht="12.75" x14ac:dyDescent="0.2"/>
    <row r="118" spans="1:3" s="89" customFormat="1" ht="12.75" x14ac:dyDescent="0.2"/>
    <row r="119" spans="1:3" s="89" customFormat="1" ht="12.75" x14ac:dyDescent="0.2"/>
    <row r="120" spans="1:3" s="89" customFormat="1" ht="12.75" x14ac:dyDescent="0.2"/>
    <row r="121" spans="1:3" s="89" customFormat="1" ht="12.75" x14ac:dyDescent="0.2"/>
    <row r="122" spans="1:3" s="89" customFormat="1" ht="12.75" x14ac:dyDescent="0.2"/>
    <row r="123" spans="1:3" s="89" customFormat="1" ht="12.75" x14ac:dyDescent="0.2"/>
    <row r="124" spans="1:3" s="89" customFormat="1" ht="12.75" x14ac:dyDescent="0.2"/>
    <row r="125" spans="1:3" s="89" customFormat="1" ht="12.75" x14ac:dyDescent="0.2"/>
    <row r="126" spans="1:3" s="89" customFormat="1" ht="12.75" x14ac:dyDescent="0.2"/>
    <row r="127" spans="1:3" s="89" customFormat="1" ht="12.75" x14ac:dyDescent="0.2"/>
    <row r="128" spans="1:3" s="89" customFormat="1" ht="12.75" x14ac:dyDescent="0.2"/>
    <row r="129" s="89" customFormat="1" ht="12.75" x14ac:dyDescent="0.2"/>
    <row r="130" s="89" customFormat="1" ht="12.75" x14ac:dyDescent="0.2"/>
    <row r="131" s="89" customFormat="1" ht="12.75" x14ac:dyDescent="0.2"/>
    <row r="132" s="89" customFormat="1" ht="12.75" x14ac:dyDescent="0.2"/>
  </sheetData>
  <mergeCells count="12">
    <mergeCell ref="D105:E105"/>
    <mergeCell ref="A5:I5"/>
    <mergeCell ref="D21:H21"/>
    <mergeCell ref="D44:E44"/>
    <mergeCell ref="H44:I44"/>
    <mergeCell ref="E56:H56"/>
    <mergeCell ref="H58:I58"/>
    <mergeCell ref="B68:C68"/>
    <mergeCell ref="B76:C76"/>
    <mergeCell ref="B82:C82"/>
    <mergeCell ref="B87:C87"/>
    <mergeCell ref="A88:D88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</vt:i4>
      </vt:variant>
    </vt:vector>
  </HeadingPairs>
  <TitlesOfParts>
    <vt:vector size="6" baseType="lpstr">
      <vt:lpstr>DFP</vt:lpstr>
      <vt:lpstr>PREMIO-ALIMENTAÇÃO</vt:lpstr>
      <vt:lpstr>Reator</vt:lpstr>
      <vt:lpstr>DFP-Tanque 1103</vt:lpstr>
      <vt:lpstr>DFP-Tanque 1103 A + 1102</vt:lpstr>
      <vt:lpstr>DFP!Area_de_impressao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Celice Santana Souza</dc:creator>
  <cp:lastModifiedBy>Larissa Mesquita</cp:lastModifiedBy>
  <cp:lastPrinted>2018-02-05T23:21:36Z</cp:lastPrinted>
  <dcterms:created xsi:type="dcterms:W3CDTF">2015-06-16T16:59:49Z</dcterms:created>
  <dcterms:modified xsi:type="dcterms:W3CDTF">2018-02-05T23:21:43Z</dcterms:modified>
</cp:coreProperties>
</file>