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LARISSA\PARANAPANEMA\CALDEIRA\"/>
    </mc:Choice>
  </mc:AlternateContent>
  <bookViews>
    <workbookView xWindow="0" yWindow="0" windowWidth="20490" windowHeight="9045"/>
  </bookViews>
  <sheets>
    <sheet name="DFP" sheetId="1" r:id="rId1"/>
    <sheet name="Plan2" sheetId="2" r:id="rId2"/>
  </sheets>
  <calcPr calcId="152511"/>
</workbook>
</file>

<file path=xl/calcChain.xml><?xml version="1.0" encoding="utf-8"?>
<calcChain xmlns="http://schemas.openxmlformats.org/spreadsheetml/2006/main">
  <c r="C11" i="2" l="1"/>
  <c r="C13" i="2"/>
  <c r="C10" i="2"/>
  <c r="C37" i="1"/>
  <c r="B88" i="1" l="1"/>
  <c r="F13" i="2"/>
  <c r="F11" i="2"/>
  <c r="F10" i="2"/>
  <c r="G44" i="2" l="1"/>
  <c r="C35" i="1"/>
  <c r="C34" i="1"/>
  <c r="C8" i="1"/>
  <c r="H10" i="2"/>
  <c r="I10" i="2" l="1"/>
  <c r="B70" i="1" l="1"/>
  <c r="D37" i="1"/>
  <c r="D27" i="1"/>
  <c r="D38" i="1"/>
  <c r="G45" i="2"/>
  <c r="G46" i="2"/>
  <c r="D35" i="1"/>
  <c r="D26" i="1"/>
  <c r="D34" i="1"/>
  <c r="D32" i="1"/>
  <c r="C36" i="1"/>
  <c r="C33" i="1"/>
  <c r="H11" i="2"/>
  <c r="G47" i="2" l="1"/>
  <c r="H13" i="2"/>
  <c r="I11" i="2"/>
  <c r="I13" i="2" l="1"/>
  <c r="I18" i="2" l="1"/>
  <c r="C29" i="2" s="1"/>
  <c r="C23" i="2" l="1"/>
  <c r="C37" i="2" s="1"/>
  <c r="C28" i="2"/>
  <c r="C33" i="2"/>
  <c r="C27" i="2"/>
  <c r="C26" i="2"/>
  <c r="C22" i="2"/>
  <c r="C39" i="2" l="1"/>
  <c r="H41" i="2" s="1"/>
  <c r="D28" i="1" l="1"/>
  <c r="D33" i="1"/>
  <c r="D36" i="1"/>
  <c r="D31" i="1"/>
  <c r="E12" i="1"/>
  <c r="E11" i="1"/>
  <c r="D39" i="1" l="1"/>
  <c r="E13" i="1"/>
  <c r="E14" i="1" l="1"/>
  <c r="E16" i="1" s="1"/>
  <c r="C77" i="1" s="1"/>
  <c r="D77" i="1" s="1"/>
  <c r="D78" i="1" s="1"/>
  <c r="E90" i="1" s="1"/>
  <c r="C21" i="1" l="1"/>
  <c r="E23" i="1" s="1"/>
  <c r="E41" i="1" s="1"/>
  <c r="C47" i="1" l="1"/>
  <c r="D47" i="1" s="1"/>
  <c r="C54" i="1"/>
  <c r="D54" i="1" s="1"/>
  <c r="D57" i="1" s="1"/>
  <c r="C46" i="1"/>
  <c r="D46" i="1" s="1"/>
  <c r="C45" i="1"/>
  <c r="D45" i="1" s="1"/>
  <c r="D49" i="1" l="1"/>
  <c r="E61" i="1" s="1"/>
  <c r="E72" i="1" s="1"/>
  <c r="E92" i="1" s="1"/>
</calcChain>
</file>

<file path=xl/sharedStrings.xml><?xml version="1.0" encoding="utf-8"?>
<sst xmlns="http://schemas.openxmlformats.org/spreadsheetml/2006/main" count="156" uniqueCount="123">
  <si>
    <t>1.Custos Diretos</t>
  </si>
  <si>
    <t xml:space="preserve"> </t>
  </si>
  <si>
    <t>1.1 a) Mão-de-Obra (M.O)</t>
  </si>
  <si>
    <t>Categoria Profissional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</si>
  <si>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</si>
  <si>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</si>
  <si>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</si>
  <si>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</si>
  <si>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</si>
  <si>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</si>
  <si>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</si>
  <si>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</si>
  <si>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</si>
  <si>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</si>
  <si>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</si>
  <si>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</si>
  <si>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Tipo</t>
  </si>
  <si>
    <t>Quantidade      Prevista</t>
  </si>
  <si>
    <t>Custo Unitário (R$)</t>
  </si>
  <si>
    <t>Valor Total (R$)</t>
  </si>
  <si>
    <t>Materiais de Consumo</t>
  </si>
  <si>
    <t>Ferramentas</t>
  </si>
  <si>
    <t>Total Materiais</t>
  </si>
  <si>
    <t>Quantidade Prevista</t>
  </si>
  <si>
    <t>Custo Unitário R$</t>
  </si>
  <si>
    <t>Transporte</t>
  </si>
  <si>
    <t>Total de Outros Custos Diretos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</si>
  <si>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</si>
  <si>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</si>
  <si>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</si>
  <si>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</si>
  <si>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</si>
  <si>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</si>
  <si>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</si>
  <si>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</si>
  <si>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</si>
  <si>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</si>
  <si>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</si>
  <si>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</si>
  <si>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</si>
  <si>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</si>
  <si>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</si>
  <si>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</si>
  <si>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</si>
  <si>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</si>
  <si>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</si>
  <si>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</si>
  <si>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</si>
  <si>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</si>
  <si>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</si>
  <si>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</si>
  <si>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</si>
  <si>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</si>
  <si>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</si>
  <si>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</si>
  <si>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</si>
  <si>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</si>
  <si>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</si>
  <si>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</si>
  <si>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</si>
  <si>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 xml:space="preserve">Encarregado </t>
  </si>
  <si>
    <t>COMPOSIÇÃO DE PREÇOS- Forno Eletrico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</si>
  <si>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</si>
  <si>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</si>
  <si>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</si>
  <si>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</si>
  <si>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</si>
  <si>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</si>
  <si>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</si>
  <si>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</si>
  <si>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</si>
  <si>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Indireta</t>
  </si>
  <si>
    <t>Mão-de-Obra Direta</t>
  </si>
  <si>
    <t>Total Salários</t>
  </si>
  <si>
    <t xml:space="preserve">1.2 Encargos Sociais </t>
  </si>
  <si>
    <t>Encargos Sociais</t>
  </si>
  <si>
    <t>% Encargos</t>
  </si>
  <si>
    <t>Valor Mensal</t>
  </si>
  <si>
    <t>A) Encargos Básicos</t>
  </si>
  <si>
    <t>INSS Empresa</t>
  </si>
  <si>
    <t>FGTS</t>
  </si>
  <si>
    <t xml:space="preserve">B) Encargos Esporádicos </t>
  </si>
  <si>
    <t>13º Salário</t>
  </si>
  <si>
    <t>Férias</t>
  </si>
  <si>
    <t>Auxílio Doença</t>
  </si>
  <si>
    <t>Aviso Prévio Idenizado</t>
  </si>
  <si>
    <t xml:space="preserve">C) Taxa das Reincidências </t>
  </si>
  <si>
    <t>Reincidência de "A"  x "B"</t>
  </si>
  <si>
    <t xml:space="preserve">D) Multa por Despedida </t>
  </si>
  <si>
    <t>Depósito por despedida</t>
  </si>
  <si>
    <t>50% (FGTS)</t>
  </si>
  <si>
    <t>TOTAL  ENCARGOS</t>
  </si>
  <si>
    <t>Total de M.O. + Encargos</t>
  </si>
  <si>
    <t>Exames Médicos</t>
  </si>
  <si>
    <t>Seguro de Acidentes Pessoais</t>
  </si>
  <si>
    <t>vb</t>
  </si>
  <si>
    <t>Cesta Básica</t>
  </si>
  <si>
    <t>Higienização de EPI´S</t>
  </si>
  <si>
    <t>Adm. Central e Gerenciamento</t>
  </si>
  <si>
    <t>Despesas Financeiras</t>
  </si>
  <si>
    <t>Lucro Operacional</t>
  </si>
  <si>
    <t>Provisão p/ IRPJ e CSLL</t>
  </si>
  <si>
    <t xml:space="preserve">Isolador </t>
  </si>
  <si>
    <t>Fardamento</t>
  </si>
  <si>
    <t>EPI's</t>
  </si>
  <si>
    <t>vg</t>
  </si>
  <si>
    <t>Alimentação</t>
  </si>
  <si>
    <t>Qtd</t>
  </si>
  <si>
    <t>Dias</t>
  </si>
  <si>
    <t>desjejum</t>
  </si>
  <si>
    <t>almoço</t>
  </si>
  <si>
    <t>lanche</t>
  </si>
  <si>
    <t>Total</t>
  </si>
  <si>
    <r>
      <t>BASE: MAIO</t>
    </r>
    <r>
      <rPr>
        <sz val="10"/>
        <rFont val="Arial"/>
        <family val="2"/>
      </rPr>
      <t>/ 2018</t>
    </r>
  </si>
  <si>
    <t>Tec. Segurança</t>
  </si>
  <si>
    <t>Dias Trabalhados</t>
  </si>
  <si>
    <t>1.2 - Materiais e Ferramentaria</t>
  </si>
  <si>
    <t>1.3 Outros Custos Diretos</t>
  </si>
  <si>
    <t>Total Custos Diretos (1.1+1.2+1.3)</t>
  </si>
  <si>
    <t>7. Itens sem incidência de custos indiretos:</t>
  </si>
  <si>
    <t>Aviso Prévio Indenizado</t>
  </si>
  <si>
    <t>8.Tributos Incidentes sobre o Item 7.</t>
  </si>
  <si>
    <t>9. Valor Total do Item 7.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</si>
</sst>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%"/>
    <numFmt numFmtId="167" formatCode="_(&quot;R$&quot;* #,##0.00_);_(&quot;R$&quot;* \(#,##0.00\);_(&quot;R$&quot;* &quot;-&quot;??_);_(@_)"/>
    <numFmt numFmtId="168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4" fillId="0" borderId="0" xfId="1" applyFont="1" applyBorder="1"/>
    <xf numFmtId="165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5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 applyProtection="1">
      <alignment vertical="center"/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165" fontId="2" fillId="4" borderId="12" xfId="3" applyFont="1" applyFill="1" applyBorder="1" applyAlignment="1" applyProtection="1">
      <alignment horizontal="center" wrapText="1"/>
      <protection locked="0"/>
    </xf>
    <xf numFmtId="0" fontId="2" fillId="4" borderId="12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10" fontId="2" fillId="4" borderId="13" xfId="1" applyNumberFormat="1" applyFont="1" applyFill="1" applyBorder="1" applyAlignment="1" applyProtection="1">
      <alignment horizontal="center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5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5" fontId="3" fillId="0" borderId="7" xfId="1" applyNumberFormat="1" applyFont="1" applyBorder="1" applyAlignment="1" applyProtection="1">
      <alignment vertical="center"/>
      <protection locked="0"/>
    </xf>
    <xf numFmtId="165" fontId="2" fillId="3" borderId="12" xfId="3" applyFont="1" applyFill="1" applyBorder="1" applyAlignment="1" applyProtection="1">
      <alignment horizontal="center" vertical="center"/>
    </xf>
    <xf numFmtId="165" fontId="3" fillId="0" borderId="12" xfId="3" applyFont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vertical="center"/>
    </xf>
    <xf numFmtId="165" fontId="3" fillId="5" borderId="7" xfId="1" applyNumberFormat="1" applyFont="1" applyFill="1" applyBorder="1" applyAlignment="1" applyProtection="1">
      <alignment horizontal="right" vertical="center"/>
    </xf>
    <xf numFmtId="165" fontId="2" fillId="3" borderId="9" xfId="1" applyNumberFormat="1" applyFont="1" applyFill="1" applyBorder="1" applyAlignment="1" applyProtection="1">
      <alignment horizontal="center"/>
    </xf>
    <xf numFmtId="165" fontId="2" fillId="3" borderId="8" xfId="3" applyFont="1" applyFill="1" applyBorder="1" applyAlignment="1" applyProtection="1">
      <alignment horizontal="center"/>
    </xf>
    <xf numFmtId="165" fontId="2" fillId="3" borderId="12" xfId="3" applyFont="1" applyFill="1" applyBorder="1" applyAlignment="1" applyProtection="1">
      <alignment horizontal="center"/>
    </xf>
    <xf numFmtId="165" fontId="2" fillId="3" borderId="9" xfId="3" applyFont="1" applyFill="1" applyBorder="1" applyAlignment="1" applyProtection="1">
      <alignment horizontal="center"/>
    </xf>
    <xf numFmtId="165" fontId="2" fillId="3" borderId="13" xfId="3" applyFont="1" applyFill="1" applyBorder="1" applyAlignment="1" applyProtection="1">
      <alignment horizontal="center"/>
    </xf>
    <xf numFmtId="165" fontId="2" fillId="3" borderId="1" xfId="3" applyFont="1" applyFill="1" applyBorder="1" applyAlignment="1" applyProtection="1">
      <alignment horizontal="center"/>
    </xf>
    <xf numFmtId="165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5" fontId="5" fillId="3" borderId="4" xfId="3" applyFont="1" applyFill="1" applyBorder="1" applyAlignment="1" applyProtection="1">
      <alignment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10" fontId="3" fillId="5" borderId="4" xfId="2" applyNumberFormat="1" applyFont="1" applyFill="1" applyBorder="1" applyAlignment="1" applyProtection="1">
      <alignment vertical="center"/>
    </xf>
    <xf numFmtId="0" fontId="3" fillId="3" borderId="7" xfId="1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3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5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5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5" fontId="3" fillId="7" borderId="4" xfId="3" applyFont="1" applyFill="1" applyBorder="1" applyAlignment="1" applyProtection="1">
      <alignment vertical="center"/>
    </xf>
    <xf numFmtId="0" fontId="1" fillId="4" borderId="12" xfId="1" applyFont="1" applyFill="1" applyBorder="1" applyAlignment="1" applyProtection="1">
      <alignment vertical="center"/>
      <protection locked="0"/>
    </xf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6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5" fontId="1" fillId="0" borderId="8" xfId="4" applyNumberFormat="1" applyFont="1" applyFill="1" applyBorder="1" applyAlignment="1" applyProtection="1">
      <alignment horizontal="center" wrapText="1"/>
      <protection locked="0"/>
    </xf>
    <xf numFmtId="0" fontId="1" fillId="0" borderId="8" xfId="4" applyNumberFormat="1" applyFont="1" applyFill="1" applyBorder="1" applyAlignment="1" applyProtection="1">
      <alignment horizontal="center" vertical="center"/>
      <protection locked="0"/>
    </xf>
    <xf numFmtId="165" fontId="3" fillId="9" borderId="8" xfId="4" applyNumberFormat="1" applyFont="1" applyFill="1" applyBorder="1" applyAlignment="1">
      <alignment horizontal="center" vertical="center"/>
    </xf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4" applyNumberFormat="1" applyFont="1" applyFill="1" applyBorder="1" applyAlignment="1" applyProtection="1">
      <alignment horizontal="center" vertical="center"/>
      <protection locked="0"/>
    </xf>
    <xf numFmtId="167" fontId="1" fillId="0" borderId="9" xfId="5" applyNumberFormat="1" applyFont="1" applyFill="1" applyBorder="1" applyAlignment="1" applyProtection="1">
      <alignment horizontal="center" vertical="center"/>
      <protection locked="0"/>
    </xf>
    <xf numFmtId="2" fontId="1" fillId="0" borderId="9" xfId="5" applyNumberFormat="1" applyFont="1" applyFill="1" applyBorder="1" applyAlignment="1" applyProtection="1">
      <alignment horizontal="center" wrapText="1"/>
      <protection locked="0"/>
    </xf>
    <xf numFmtId="11" fontId="16" fillId="0" borderId="9" xfId="0" applyNumberFormat="1" applyFont="1" applyFill="1" applyBorder="1" applyAlignment="1" applyProtection="1">
      <alignment vertical="center"/>
      <protection locked="0"/>
    </xf>
    <xf numFmtId="167" fontId="1" fillId="9" borderId="9" xfId="5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  <protection locked="0"/>
    </xf>
    <xf numFmtId="165" fontId="1" fillId="0" borderId="9" xfId="4" applyNumberFormat="1" applyFont="1" applyFill="1" applyBorder="1" applyAlignment="1" applyProtection="1">
      <alignment horizontal="center" wrapText="1"/>
      <protection locked="0"/>
    </xf>
    <xf numFmtId="165" fontId="1" fillId="0" borderId="9" xfId="4" applyNumberFormat="1" applyFont="1" applyFill="1" applyBorder="1" applyAlignment="1" applyProtection="1">
      <alignment horizontal="center" vertical="center"/>
      <protection locked="0"/>
    </xf>
    <xf numFmtId="165" fontId="1" fillId="9" borderId="9" xfId="4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/>
      <protection locked="0"/>
    </xf>
    <xf numFmtId="165" fontId="3" fillId="9" borderId="9" xfId="4" applyNumberFormat="1" applyFont="1" applyFill="1" applyBorder="1" applyAlignment="1">
      <alignment horizontal="center" vertical="center"/>
    </xf>
    <xf numFmtId="11" fontId="1" fillId="0" borderId="17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9" fontId="1" fillId="0" borderId="9" xfId="2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165" fontId="1" fillId="0" borderId="0" xfId="4" applyNumberFormat="1" applyFont="1" applyFill="1" applyBorder="1" applyAlignment="1" applyProtection="1">
      <alignment horizontal="center" wrapText="1"/>
      <protection locked="0"/>
    </xf>
    <xf numFmtId="0" fontId="3" fillId="0" borderId="0" xfId="4" applyNumberFormat="1" applyFont="1" applyBorder="1" applyAlignment="1">
      <alignment horizontal="center" vertical="center"/>
    </xf>
    <xf numFmtId="165" fontId="3" fillId="0" borderId="0" xfId="4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7" fontId="3" fillId="2" borderId="4" xfId="5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1" borderId="8" xfId="0" applyFont="1" applyFill="1" applyBorder="1"/>
    <xf numFmtId="10" fontId="3" fillId="12" borderId="8" xfId="0" applyNumberFormat="1" applyFont="1" applyFill="1" applyBorder="1" applyAlignment="1" applyProtection="1">
      <alignment horizontal="center"/>
      <protection locked="0"/>
    </xf>
    <xf numFmtId="165" fontId="3" fillId="9" borderId="22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11" borderId="9" xfId="0" applyFont="1" applyFill="1" applyBorder="1"/>
    <xf numFmtId="10" fontId="1" fillId="0" borderId="9" xfId="0" applyNumberFormat="1" applyFont="1" applyFill="1" applyBorder="1" applyAlignment="1" applyProtection="1">
      <alignment horizontal="center"/>
      <protection locked="0"/>
    </xf>
    <xf numFmtId="167" fontId="1" fillId="9" borderId="23" xfId="5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3" fillId="11" borderId="9" xfId="0" applyFont="1" applyFill="1" applyBorder="1"/>
    <xf numFmtId="10" fontId="3" fillId="0" borderId="9" xfId="0" applyNumberFormat="1" applyFont="1" applyFill="1" applyBorder="1" applyAlignment="1" applyProtection="1">
      <alignment horizontal="center"/>
      <protection locked="0"/>
    </xf>
    <xf numFmtId="165" fontId="3" fillId="9" borderId="23" xfId="0" applyNumberFormat="1" applyFont="1" applyFill="1" applyBorder="1" applyAlignment="1">
      <alignment horizontal="center"/>
    </xf>
    <xf numFmtId="10" fontId="1" fillId="0" borderId="23" xfId="2" applyNumberFormat="1" applyFont="1" applyFill="1" applyBorder="1" applyAlignment="1">
      <alignment horizontal="center"/>
    </xf>
    <xf numFmtId="10" fontId="18" fillId="0" borderId="9" xfId="0" applyNumberFormat="1" applyFont="1" applyFill="1" applyBorder="1" applyAlignment="1" applyProtection="1">
      <alignment horizontal="center"/>
      <protection locked="0"/>
    </xf>
    <xf numFmtId="167" fontId="3" fillId="9" borderId="23" xfId="5" applyNumberFormat="1" applyFont="1" applyFill="1" applyBorder="1" applyAlignment="1">
      <alignment horizontal="center"/>
    </xf>
    <xf numFmtId="10" fontId="3" fillId="12" borderId="9" xfId="0" applyNumberFormat="1" applyFont="1" applyFill="1" applyBorder="1" applyAlignment="1" applyProtection="1">
      <alignment horizontal="center"/>
      <protection locked="0"/>
    </xf>
    <xf numFmtId="10" fontId="1" fillId="12" borderId="9" xfId="0" applyNumberFormat="1" applyFont="1" applyFill="1" applyBorder="1" applyAlignment="1" applyProtection="1">
      <alignment horizontal="center"/>
      <protection locked="0"/>
    </xf>
    <xf numFmtId="0" fontId="1" fillId="11" borderId="13" xfId="0" applyFont="1" applyFill="1" applyBorder="1"/>
    <xf numFmtId="10" fontId="1" fillId="12" borderId="13" xfId="0" applyNumberFormat="1" applyFont="1" applyFill="1" applyBorder="1" applyAlignment="1" applyProtection="1">
      <alignment horizontal="center"/>
      <protection locked="0"/>
    </xf>
    <xf numFmtId="165" fontId="1" fillId="9" borderId="2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/>
    </xf>
    <xf numFmtId="10" fontId="3" fillId="5" borderId="4" xfId="0" applyNumberFormat="1" applyFont="1" applyFill="1" applyBorder="1" applyAlignment="1">
      <alignment horizontal="center" vertical="center"/>
    </xf>
    <xf numFmtId="167" fontId="3" fillId="5" borderId="4" xfId="5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left"/>
    </xf>
    <xf numFmtId="10" fontId="1" fillId="0" borderId="0" xfId="2" applyNumberFormat="1" applyFont="1" applyFill="1" applyBorder="1" applyAlignment="1">
      <alignment horizontal="center"/>
    </xf>
    <xf numFmtId="9" fontId="1" fillId="0" borderId="0" xfId="2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165" fontId="1" fillId="0" borderId="0" xfId="0" applyNumberFormat="1" applyFont="1"/>
    <xf numFmtId="0" fontId="3" fillId="5" borderId="6" xfId="0" applyFont="1" applyFill="1" applyBorder="1" applyAlignment="1">
      <alignment horizontal="center" vertical="center"/>
    </xf>
    <xf numFmtId="0" fontId="19" fillId="0" borderId="0" xfId="0" applyFont="1"/>
    <xf numFmtId="166" fontId="14" fillId="0" borderId="0" xfId="2" applyNumberFormat="1" applyFont="1" applyAlignment="1">
      <alignment horizontal="right"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5" fillId="0" borderId="0" xfId="0" applyNumberFormat="1" applyFont="1"/>
    <xf numFmtId="0" fontId="1" fillId="0" borderId="3" xfId="1" applyFont="1" applyBorder="1"/>
    <xf numFmtId="0" fontId="1" fillId="4" borderId="9" xfId="1" applyFont="1" applyFill="1" applyBorder="1" applyAlignment="1" applyProtection="1">
      <alignment horizontal="center"/>
      <protection locked="0"/>
    </xf>
    <xf numFmtId="165" fontId="1" fillId="4" borderId="9" xfId="3" applyFont="1" applyFill="1" applyBorder="1" applyAlignment="1" applyProtection="1">
      <alignment horizontal="center"/>
      <protection locked="0"/>
    </xf>
    <xf numFmtId="10" fontId="1" fillId="4" borderId="9" xfId="1" applyNumberFormat="1" applyFont="1" applyFill="1" applyBorder="1" applyAlignment="1" applyProtection="1">
      <alignment horizontal="left"/>
      <protection locked="0"/>
    </xf>
    <xf numFmtId="0" fontId="14" fillId="0" borderId="4" xfId="0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>
      <alignment horizontal="center"/>
    </xf>
    <xf numFmtId="164" fontId="1" fillId="0" borderId="4" xfId="5" applyFont="1" applyBorder="1" applyAlignment="1">
      <alignment horizontal="center" vertical="center"/>
    </xf>
    <xf numFmtId="164" fontId="3" fillId="10" borderId="4" xfId="0" applyNumberFormat="1" applyFont="1" applyFill="1" applyBorder="1"/>
    <xf numFmtId="165" fontId="1" fillId="3" borderId="12" xfId="3" applyFont="1" applyFill="1" applyBorder="1" applyAlignment="1" applyProtection="1">
      <alignment horizontal="center"/>
    </xf>
    <xf numFmtId="0" fontId="1" fillId="0" borderId="3" xfId="1" applyFont="1" applyFill="1" applyBorder="1" applyProtection="1">
      <protection locked="0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65" fontId="1" fillId="3" borderId="8" xfId="3" applyFont="1" applyFill="1" applyBorder="1" applyAlignment="1" applyProtection="1">
      <alignment horizontal="center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165" fontId="1" fillId="3" borderId="9" xfId="3" applyFont="1" applyFill="1" applyBorder="1" applyAlignment="1" applyProtection="1">
      <alignment horizontal="center"/>
    </xf>
    <xf numFmtId="0" fontId="1" fillId="0" borderId="16" xfId="1" applyFont="1" applyFill="1" applyBorder="1" applyProtection="1">
      <protection locked="0"/>
    </xf>
    <xf numFmtId="10" fontId="1" fillId="4" borderId="15" xfId="1" applyNumberFormat="1" applyFont="1" applyFill="1" applyBorder="1" applyAlignment="1" applyProtection="1">
      <alignment horizontal="center"/>
      <protection locked="0"/>
    </xf>
    <xf numFmtId="165" fontId="1" fillId="3" borderId="15" xfId="3" applyFont="1" applyFill="1" applyBorder="1" applyAlignment="1" applyProtection="1">
      <alignment horizontal="center"/>
    </xf>
    <xf numFmtId="0" fontId="1" fillId="0" borderId="2" xfId="1" applyFont="1" applyBorder="1"/>
    <xf numFmtId="0" fontId="1" fillId="0" borderId="8" xfId="1" applyFont="1" applyBorder="1"/>
    <xf numFmtId="0" fontId="1" fillId="0" borderId="9" xfId="1" applyFont="1" applyBorder="1"/>
    <xf numFmtId="0" fontId="1" fillId="0" borderId="1" xfId="1" applyFont="1" applyBorder="1"/>
    <xf numFmtId="10" fontId="1" fillId="4" borderId="1" xfId="1" applyNumberFormat="1" applyFont="1" applyFill="1" applyBorder="1" applyAlignment="1" applyProtection="1">
      <alignment horizontal="center"/>
      <protection locked="0"/>
    </xf>
    <xf numFmtId="164" fontId="3" fillId="2" borderId="4" xfId="5" applyFont="1" applyFill="1" applyBorder="1" applyAlignment="1">
      <alignment horizontal="left"/>
    </xf>
    <xf numFmtId="0" fontId="2" fillId="4" borderId="1" xfId="3" applyNumberFormat="1" applyFont="1" applyFill="1" applyBorder="1" applyAlignment="1" applyProtection="1">
      <alignment horizontal="center" vertical="center"/>
      <protection locked="0"/>
    </xf>
    <xf numFmtId="165" fontId="2" fillId="3" borderId="1" xfId="3" applyFont="1" applyFill="1" applyBorder="1" applyAlignment="1" applyProtection="1">
      <alignment horizontal="center" vertical="center"/>
    </xf>
    <xf numFmtId="2" fontId="1" fillId="9" borderId="9" xfId="5" applyNumberFormat="1" applyFont="1" applyFill="1" applyBorder="1" applyAlignment="1" applyProtection="1">
      <alignment horizontal="center" wrapText="1"/>
      <protection locked="0"/>
    </xf>
    <xf numFmtId="165" fontId="1" fillId="3" borderId="12" xfId="3" applyFont="1" applyFill="1" applyBorder="1" applyAlignment="1" applyProtection="1">
      <alignment horizontal="center" vertical="center"/>
    </xf>
    <xf numFmtId="10" fontId="1" fillId="4" borderId="13" xfId="1" applyNumberFormat="1" applyFont="1" applyFill="1" applyBorder="1" applyAlignment="1" applyProtection="1">
      <alignment horizontal="left"/>
      <protection locked="0"/>
    </xf>
    <xf numFmtId="0" fontId="2" fillId="4" borderId="13" xfId="1" applyNumberFormat="1" applyFont="1" applyFill="1" applyBorder="1" applyAlignment="1" applyProtection="1">
      <alignment horizontal="center"/>
      <protection locked="0"/>
    </xf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0" fontId="0" fillId="9" borderId="0" xfId="0" applyFill="1"/>
    <xf numFmtId="165" fontId="5" fillId="9" borderId="0" xfId="3" applyFont="1" applyFill="1" applyBorder="1" applyAlignment="1" applyProtection="1">
      <alignment vertical="center"/>
    </xf>
    <xf numFmtId="0" fontId="1" fillId="0" borderId="9" xfId="1" applyFont="1" applyFill="1" applyBorder="1" applyProtection="1">
      <protection locked="0"/>
    </xf>
    <xf numFmtId="0" fontId="1" fillId="0" borderId="0" xfId="1" applyFont="1"/>
    <xf numFmtId="165" fontId="3" fillId="5" borderId="1" xfId="1" applyNumberFormat="1" applyFont="1" applyFill="1" applyBorder="1" applyAlignment="1" applyProtection="1">
      <alignment horizontal="right" vertical="center"/>
    </xf>
    <xf numFmtId="43" fontId="1" fillId="0" borderId="0" xfId="1" applyNumberFormat="1" applyFont="1"/>
    <xf numFmtId="0" fontId="1" fillId="0" borderId="13" xfId="1" applyFont="1" applyBorder="1"/>
    <xf numFmtId="10" fontId="1" fillId="4" borderId="13" xfId="1" applyNumberFormat="1" applyFont="1" applyFill="1" applyBorder="1" applyAlignment="1" applyProtection="1">
      <alignment horizontal="center"/>
      <protection locked="0"/>
    </xf>
    <xf numFmtId="10" fontId="1" fillId="0" borderId="0" xfId="1" applyNumberFormat="1" applyFont="1" applyAlignment="1">
      <alignment horizontal="center"/>
    </xf>
    <xf numFmtId="43" fontId="1" fillId="0" borderId="0" xfId="1" applyNumberFormat="1" applyFont="1" applyAlignment="1">
      <alignment horizontal="center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1" fillId="0" borderId="0" xfId="1" applyFont="1" applyBorder="1"/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7" fontId="3" fillId="5" borderId="5" xfId="5" applyNumberFormat="1" applyFont="1" applyFill="1" applyBorder="1" applyAlignment="1">
      <alignment horizontal="center" vertical="center"/>
    </xf>
    <xf numFmtId="167" fontId="3" fillId="5" borderId="7" xfId="5" applyNumberFormat="1" applyFont="1" applyFill="1" applyBorder="1" applyAlignment="1">
      <alignment horizontal="center" vertical="center"/>
    </xf>
  </cellXfs>
  <cellStyles count="6">
    <cellStyle name="Moeda" xfId="5" builtinId="4"/>
    <cellStyle name="Normal" xfId="0" builtinId="0"/>
    <cellStyle name="Normal 2" xfId="1"/>
    <cellStyle name="Porcentagem 2" xfId="2"/>
    <cellStyle name="Vírgula" xfId="4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showGridLines="0" tabSelected="1" view="pageBreakPreview" zoomScale="90" zoomScaleNormal="100" zoomScaleSheetLayoutView="90" workbookViewId="0">
      <selection activeCell="L84" sqref="L84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6.140625" bestFit="1" customWidth="1"/>
  </cols>
  <sheetData>
    <row r="1" spans="1:5" ht="7.5" customHeight="1" thickBot="1" x14ac:dyDescent="0.3"/>
    <row r="2" spans="1:5" ht="24.75" customHeight="1" thickBot="1" x14ac:dyDescent="0.3">
      <c r="A2" s="212" t="s">
        <v>58</v>
      </c>
      <c r="B2" s="213"/>
      <c r="C2" s="213"/>
      <c r="D2" s="213"/>
      <c r="E2" s="214"/>
    </row>
    <row r="4" spans="1:5" x14ac:dyDescent="0.25">
      <c r="A4" s="47" t="s">
        <v>0</v>
      </c>
      <c r="B4" s="45" t="s">
        <v>1</v>
      </c>
      <c r="C4" s="45"/>
      <c r="D4" s="45"/>
      <c r="E4" s="45"/>
    </row>
    <row r="5" spans="1:5" x14ac:dyDescent="0.25">
      <c r="A5" s="2"/>
      <c r="B5" s="2"/>
      <c r="C5" s="2"/>
      <c r="D5" s="2"/>
      <c r="E5" s="2"/>
    </row>
    <row r="6" spans="1:5" x14ac:dyDescent="0.25">
      <c r="A6" s="5" t="s">
        <v>2</v>
      </c>
      <c r="B6" s="2"/>
      <c r="C6" s="2"/>
      <c r="D6" s="2"/>
      <c r="E6" s="2"/>
    </row>
    <row r="7" spans="1:5" ht="25.5" x14ac:dyDescent="0.25">
      <c r="A7" s="30" t="s">
        <v>3</v>
      </c>
      <c r="B7" s="42" t="s">
        <v>115</v>
      </c>
      <c r="C7" s="30" t="s">
        <v>4</v>
      </c>
      <c r="D7" s="30" t="s">
        <v>5</v>
      </c>
      <c r="E7" s="30" t="s">
        <v>6</v>
      </c>
    </row>
    <row r="8" spans="1:5" x14ac:dyDescent="0.25">
      <c r="A8" s="86" t="s">
        <v>114</v>
      </c>
      <c r="B8" s="32">
        <v>5</v>
      </c>
      <c r="C8" s="33">
        <f>E8/B8</f>
        <v>1036.7693439999998</v>
      </c>
      <c r="D8" s="34">
        <v>1</v>
      </c>
      <c r="E8" s="191">
        <v>5183.8467199999986</v>
      </c>
    </row>
    <row r="9" spans="1:5" x14ac:dyDescent="0.25">
      <c r="A9" s="86" t="s">
        <v>60</v>
      </c>
      <c r="B9" s="32">
        <v>5</v>
      </c>
      <c r="C9" s="33">
        <v>183.36685714285713</v>
      </c>
      <c r="D9" s="34">
        <v>1</v>
      </c>
      <c r="E9" s="191">
        <v>5966.0640000000003</v>
      </c>
    </row>
    <row r="10" spans="1:5" x14ac:dyDescent="0.25">
      <c r="A10" s="86" t="s">
        <v>102</v>
      </c>
      <c r="B10" s="32">
        <v>5</v>
      </c>
      <c r="C10" s="33">
        <v>119.49</v>
      </c>
      <c r="D10" s="34">
        <v>8</v>
      </c>
      <c r="E10" s="55">
        <v>22189.67872</v>
      </c>
    </row>
    <row r="11" spans="1:5" x14ac:dyDescent="0.25">
      <c r="A11" s="31"/>
      <c r="B11" s="32"/>
      <c r="C11" s="33"/>
      <c r="D11" s="34"/>
      <c r="E11" s="55">
        <f t="shared" ref="E11:E12" si="0">C11*B11*D11</f>
        <v>0</v>
      </c>
    </row>
    <row r="12" spans="1:5" x14ac:dyDescent="0.25">
      <c r="A12" s="31"/>
      <c r="B12" s="32"/>
      <c r="C12" s="33"/>
      <c r="D12" s="188"/>
      <c r="E12" s="189">
        <f t="shared" si="0"/>
        <v>0</v>
      </c>
    </row>
    <row r="13" spans="1:5" x14ac:dyDescent="0.25">
      <c r="A13" s="22" t="s">
        <v>7</v>
      </c>
      <c r="B13" s="20"/>
      <c r="C13" s="21"/>
      <c r="D13" s="23"/>
      <c r="E13" s="56">
        <f>SUM(E8:E12)</f>
        <v>33339.589439999996</v>
      </c>
    </row>
    <row r="14" spans="1:5" x14ac:dyDescent="0.25">
      <c r="A14" s="52" t="s">
        <v>8</v>
      </c>
      <c r="B14" s="53"/>
      <c r="C14" s="53"/>
      <c r="D14" s="54"/>
      <c r="E14" s="57">
        <f>E13*30%</f>
        <v>10001.876831999998</v>
      </c>
    </row>
    <row r="15" spans="1:5" x14ac:dyDescent="0.25">
      <c r="A15" s="17"/>
      <c r="B15" s="3"/>
      <c r="C15" s="19"/>
      <c r="D15" s="18"/>
      <c r="E15" s="18"/>
    </row>
    <row r="16" spans="1:5" x14ac:dyDescent="0.25">
      <c r="A16" s="2"/>
      <c r="B16" s="2"/>
      <c r="C16" s="76"/>
      <c r="D16" s="76" t="s">
        <v>9</v>
      </c>
      <c r="E16" s="77">
        <f>E13+E14</f>
        <v>43341.466271999991</v>
      </c>
    </row>
    <row r="17" spans="1:5" x14ac:dyDescent="0.25">
      <c r="A17" s="2"/>
      <c r="B17" s="2"/>
      <c r="C17" s="2"/>
      <c r="D17" s="2"/>
      <c r="E17" s="2"/>
    </row>
    <row r="18" spans="1:5" x14ac:dyDescent="0.25">
      <c r="A18" s="5" t="s">
        <v>10</v>
      </c>
      <c r="B18" s="2"/>
      <c r="C18" s="2"/>
      <c r="D18" s="2"/>
    </row>
    <row r="19" spans="1:5" x14ac:dyDescent="0.25">
      <c r="A19" s="40" t="s">
        <v>11</v>
      </c>
      <c r="B19" s="40" t="s">
        <v>12</v>
      </c>
      <c r="C19" s="40" t="s">
        <v>13</v>
      </c>
      <c r="D19" s="7"/>
    </row>
    <row r="20" spans="1:5" x14ac:dyDescent="0.25">
      <c r="A20" s="68"/>
      <c r="B20" s="68"/>
      <c r="C20" s="68"/>
      <c r="D20" s="1"/>
    </row>
    <row r="21" spans="1:5" x14ac:dyDescent="0.25">
      <c r="A21" s="69" t="s">
        <v>14</v>
      </c>
      <c r="B21" s="70">
        <v>0.85</v>
      </c>
      <c r="C21" s="72">
        <f>E16*B21</f>
        <v>36840.246331199989</v>
      </c>
      <c r="D21" s="8"/>
      <c r="E21" s="2"/>
    </row>
    <row r="22" spans="1:5" x14ac:dyDescent="0.25">
      <c r="A22" s="2"/>
      <c r="B22" s="7"/>
      <c r="C22" s="2"/>
      <c r="D22" s="2"/>
      <c r="E22" s="2"/>
    </row>
    <row r="23" spans="1:5" x14ac:dyDescent="0.25">
      <c r="A23" s="9"/>
      <c r="B23" s="2"/>
      <c r="C23" s="78"/>
      <c r="D23" s="79" t="s">
        <v>15</v>
      </c>
      <c r="E23" s="80">
        <f>E16+C21</f>
        <v>80181.71260319998</v>
      </c>
    </row>
    <row r="24" spans="1:5" x14ac:dyDescent="0.25">
      <c r="A24" s="28" t="s">
        <v>116</v>
      </c>
      <c r="B24" s="2"/>
      <c r="C24" s="2"/>
      <c r="D24" s="2"/>
    </row>
    <row r="25" spans="1:5" ht="25.5" x14ac:dyDescent="0.25">
      <c r="A25" s="40" t="s">
        <v>16</v>
      </c>
      <c r="B25" s="41" t="s">
        <v>17</v>
      </c>
      <c r="C25" s="35" t="s">
        <v>18</v>
      </c>
      <c r="D25" s="71" t="s">
        <v>19</v>
      </c>
    </row>
    <row r="26" spans="1:5" x14ac:dyDescent="0.25">
      <c r="A26" s="165" t="s">
        <v>20</v>
      </c>
      <c r="B26" s="38" t="s">
        <v>95</v>
      </c>
      <c r="C26" s="39">
        <v>2500</v>
      </c>
      <c r="D26" s="59">
        <f>C26</f>
        <v>2500</v>
      </c>
      <c r="E26" s="2"/>
    </row>
    <row r="27" spans="1:5" x14ac:dyDescent="0.25">
      <c r="A27" s="192" t="s">
        <v>21</v>
      </c>
      <c r="B27" s="193" t="s">
        <v>95</v>
      </c>
      <c r="C27" s="39">
        <v>3500</v>
      </c>
      <c r="D27" s="59">
        <f>C27</f>
        <v>3500</v>
      </c>
      <c r="E27" s="2"/>
    </row>
    <row r="28" spans="1:5" x14ac:dyDescent="0.25">
      <c r="A28" s="4"/>
      <c r="B28" s="2"/>
      <c r="C28" s="46" t="s">
        <v>22</v>
      </c>
      <c r="D28" s="58">
        <f>SUM(D26:D27)</f>
        <v>6000</v>
      </c>
    </row>
    <row r="29" spans="1:5" x14ac:dyDescent="0.25">
      <c r="A29" s="28" t="s">
        <v>117</v>
      </c>
      <c r="B29" s="2"/>
      <c r="C29" s="2"/>
      <c r="D29" s="2"/>
    </row>
    <row r="30" spans="1:5" ht="25.5" x14ac:dyDescent="0.25">
      <c r="A30" s="30" t="s">
        <v>16</v>
      </c>
      <c r="B30" s="30" t="s">
        <v>23</v>
      </c>
      <c r="C30" s="30" t="s">
        <v>24</v>
      </c>
      <c r="D30" s="71" t="s">
        <v>19</v>
      </c>
    </row>
    <row r="31" spans="1:5" x14ac:dyDescent="0.25">
      <c r="A31" s="162" t="s">
        <v>25</v>
      </c>
      <c r="B31" s="163">
        <v>10</v>
      </c>
      <c r="C31" s="164">
        <v>500</v>
      </c>
      <c r="D31" s="61">
        <f>C31*B31</f>
        <v>5000</v>
      </c>
    </row>
    <row r="32" spans="1:5" x14ac:dyDescent="0.25">
      <c r="A32" s="162" t="s">
        <v>93</v>
      </c>
      <c r="B32" s="163">
        <v>10</v>
      </c>
      <c r="C32" s="164">
        <v>550</v>
      </c>
      <c r="D32" s="61">
        <f>C32*B32</f>
        <v>5500</v>
      </c>
    </row>
    <row r="33" spans="1:6" x14ac:dyDescent="0.25">
      <c r="A33" s="162" t="s">
        <v>94</v>
      </c>
      <c r="B33" s="163">
        <v>10</v>
      </c>
      <c r="C33" s="164">
        <f>40.1*1.2</f>
        <v>48.12</v>
      </c>
      <c r="D33" s="61">
        <f t="shared" ref="D33:D36" si="1">C33*B33</f>
        <v>481.2</v>
      </c>
      <c r="E33" s="1"/>
      <c r="F33" s="1"/>
    </row>
    <row r="34" spans="1:6" x14ac:dyDescent="0.25">
      <c r="A34" s="162" t="s">
        <v>103</v>
      </c>
      <c r="B34" s="163" t="s">
        <v>95</v>
      </c>
      <c r="C34" s="164">
        <f>(10*2*100)</f>
        <v>2000</v>
      </c>
      <c r="D34" s="61">
        <f>C34</f>
        <v>2000</v>
      </c>
      <c r="E34" s="1"/>
      <c r="F34" s="1"/>
    </row>
    <row r="35" spans="1:6" x14ac:dyDescent="0.25">
      <c r="A35" s="162" t="s">
        <v>104</v>
      </c>
      <c r="B35" s="163" t="s">
        <v>105</v>
      </c>
      <c r="C35" s="164">
        <f>235*10</f>
        <v>2350</v>
      </c>
      <c r="D35" s="173">
        <f>C35</f>
        <v>2350</v>
      </c>
      <c r="E35" s="1"/>
      <c r="F35" s="1"/>
    </row>
    <row r="36" spans="1:6" x14ac:dyDescent="0.25">
      <c r="A36" s="162" t="s">
        <v>96</v>
      </c>
      <c r="B36" s="163">
        <v>10</v>
      </c>
      <c r="C36" s="164">
        <f>452*1.04</f>
        <v>470.08000000000004</v>
      </c>
      <c r="D36" s="61">
        <f t="shared" si="1"/>
        <v>4700.8</v>
      </c>
      <c r="E36" s="1"/>
      <c r="F36" s="1"/>
    </row>
    <row r="37" spans="1:6" x14ac:dyDescent="0.25">
      <c r="A37" s="162" t="s">
        <v>97</v>
      </c>
      <c r="B37" s="163" t="s">
        <v>95</v>
      </c>
      <c r="C37" s="164">
        <f>10*2*10*4</f>
        <v>800</v>
      </c>
      <c r="D37" s="61">
        <f>C37</f>
        <v>800</v>
      </c>
      <c r="E37" s="1"/>
      <c r="F37" s="1"/>
    </row>
    <row r="38" spans="1:6" x14ac:dyDescent="0.25">
      <c r="A38" s="174" t="s">
        <v>106</v>
      </c>
      <c r="B38" s="163" t="s">
        <v>95</v>
      </c>
      <c r="C38" s="164">
        <v>2258.2799999999997</v>
      </c>
      <c r="D38" s="173">
        <f>C38</f>
        <v>2258.2799999999997</v>
      </c>
      <c r="E38" s="1"/>
      <c r="F38" s="1"/>
    </row>
    <row r="39" spans="1:6" x14ac:dyDescent="0.25">
      <c r="A39" s="1"/>
      <c r="B39" s="49" t="s">
        <v>26</v>
      </c>
      <c r="C39" s="50"/>
      <c r="D39" s="58">
        <f>SUM(D31:D38)</f>
        <v>23090.28</v>
      </c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82" t="s">
        <v>118</v>
      </c>
      <c r="C41" s="83"/>
      <c r="D41" s="84"/>
      <c r="E41" s="85">
        <f>E23+D28+D39</f>
        <v>109271.99260319998</v>
      </c>
      <c r="F41" s="1"/>
    </row>
    <row r="42" spans="1:6" x14ac:dyDescent="0.25">
      <c r="A42" s="47" t="s">
        <v>27</v>
      </c>
      <c r="B42" s="48"/>
      <c r="C42" s="48"/>
      <c r="D42" s="48"/>
      <c r="E42" s="48"/>
      <c r="F42" s="6"/>
    </row>
    <row r="43" spans="1:6" x14ac:dyDescent="0.25">
      <c r="A43" s="2"/>
      <c r="B43" s="2"/>
      <c r="C43" s="2"/>
      <c r="D43" s="2"/>
      <c r="E43" s="2"/>
      <c r="F43" s="2"/>
    </row>
    <row r="44" spans="1:6" ht="38.25" x14ac:dyDescent="0.25">
      <c r="A44" s="42" t="s">
        <v>16</v>
      </c>
      <c r="B44" s="42" t="s">
        <v>28</v>
      </c>
      <c r="C44" s="42" t="s">
        <v>29</v>
      </c>
      <c r="D44" s="71" t="s">
        <v>19</v>
      </c>
      <c r="E44" s="2"/>
      <c r="F44" s="2"/>
    </row>
    <row r="45" spans="1:6" x14ac:dyDescent="0.25">
      <c r="A45" s="162" t="s">
        <v>98</v>
      </c>
      <c r="B45" s="175">
        <v>0.08</v>
      </c>
      <c r="C45" s="176">
        <f>B45*E41</f>
        <v>8741.759408255999</v>
      </c>
      <c r="D45" s="60">
        <f>C45</f>
        <v>8741.759408255999</v>
      </c>
      <c r="E45" s="2"/>
      <c r="F45" s="2"/>
    </row>
    <row r="46" spans="1:6" x14ac:dyDescent="0.25">
      <c r="A46" s="162" t="s">
        <v>99</v>
      </c>
      <c r="B46" s="177">
        <v>0.01</v>
      </c>
      <c r="C46" s="178">
        <f>B46*E41</f>
        <v>1092.7199260319999</v>
      </c>
      <c r="D46" s="62">
        <f>C46</f>
        <v>1092.7199260319999</v>
      </c>
      <c r="E46" s="2"/>
      <c r="F46" s="2"/>
    </row>
    <row r="47" spans="1:6" x14ac:dyDescent="0.25">
      <c r="A47" s="179" t="s">
        <v>100</v>
      </c>
      <c r="B47" s="180">
        <v>0.08</v>
      </c>
      <c r="C47" s="181">
        <f>B47*E41</f>
        <v>8741.759408255999</v>
      </c>
      <c r="D47" s="62">
        <f>C47</f>
        <v>8741.759408255999</v>
      </c>
      <c r="E47" s="2"/>
      <c r="F47" s="2"/>
    </row>
    <row r="48" spans="1:6" x14ac:dyDescent="0.25">
      <c r="A48" s="74"/>
      <c r="B48" s="37"/>
      <c r="C48" s="63"/>
      <c r="D48" s="63"/>
      <c r="E48" s="2"/>
      <c r="F48" s="2"/>
    </row>
    <row r="49" spans="1:6" x14ac:dyDescent="0.25">
      <c r="A49" s="14"/>
      <c r="B49" s="14"/>
      <c r="C49" s="51" t="s">
        <v>30</v>
      </c>
      <c r="D49" s="58">
        <f>SUM(D45:D48)</f>
        <v>18576.238742543996</v>
      </c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47" t="s">
        <v>31</v>
      </c>
      <c r="B51" s="48"/>
      <c r="C51" s="48"/>
      <c r="D51" s="48"/>
      <c r="E51" s="48"/>
      <c r="F51" s="6"/>
    </row>
    <row r="52" spans="1:6" x14ac:dyDescent="0.25">
      <c r="A52" s="2"/>
      <c r="B52" s="2"/>
      <c r="C52" s="2"/>
      <c r="D52" s="2"/>
      <c r="E52" s="2"/>
      <c r="F52" s="2"/>
    </row>
    <row r="53" spans="1:6" ht="25.5" x14ac:dyDescent="0.25">
      <c r="A53" s="42" t="s">
        <v>16</v>
      </c>
      <c r="B53" s="42" t="s">
        <v>32</v>
      </c>
      <c r="C53" s="42" t="s">
        <v>29</v>
      </c>
      <c r="D53" s="71" t="s">
        <v>19</v>
      </c>
      <c r="E53" s="2"/>
      <c r="F53" s="2"/>
    </row>
    <row r="54" spans="1:6" x14ac:dyDescent="0.25">
      <c r="A54" s="182" t="s">
        <v>101</v>
      </c>
      <c r="B54" s="175">
        <v>7.6799999999999993E-2</v>
      </c>
      <c r="C54" s="176">
        <f>B54*E41</f>
        <v>8392.0890319257578</v>
      </c>
      <c r="D54" s="60">
        <f>C54</f>
        <v>8392.0890319257578</v>
      </c>
      <c r="E54" s="2"/>
      <c r="F54" s="2"/>
    </row>
    <row r="55" spans="1:6" x14ac:dyDescent="0.25">
      <c r="A55" s="10"/>
      <c r="B55" s="36"/>
      <c r="C55" s="62"/>
      <c r="D55" s="62"/>
      <c r="E55" s="2"/>
      <c r="F55" s="2"/>
    </row>
    <row r="56" spans="1:6" x14ac:dyDescent="0.25">
      <c r="A56" s="75"/>
      <c r="B56" s="44"/>
      <c r="C56" s="64"/>
      <c r="D56" s="64"/>
      <c r="E56" s="2"/>
      <c r="F56" s="2"/>
    </row>
    <row r="57" spans="1:6" x14ac:dyDescent="0.25">
      <c r="A57" s="14"/>
      <c r="B57" s="49" t="s">
        <v>33</v>
      </c>
      <c r="C57" s="50"/>
      <c r="D57" s="58">
        <f>SUM(D54:D56)</f>
        <v>8392.0890319257578</v>
      </c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47" t="s">
        <v>34</v>
      </c>
      <c r="B59" s="48"/>
      <c r="C59" s="48"/>
      <c r="D59" s="48"/>
      <c r="E59" s="48"/>
      <c r="F59" s="6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11" t="s">
        <v>35</v>
      </c>
      <c r="B61" s="12"/>
      <c r="C61" s="12"/>
      <c r="D61" s="13"/>
      <c r="E61" s="65">
        <f>E41+D49+D57</f>
        <v>136240.32037766973</v>
      </c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47" t="s">
        <v>36</v>
      </c>
      <c r="B63" s="48"/>
      <c r="C63" s="48"/>
      <c r="D63" s="48"/>
      <c r="E63" s="73"/>
      <c r="F63" s="6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42" t="s">
        <v>16</v>
      </c>
      <c r="B65" s="42" t="s">
        <v>32</v>
      </c>
      <c r="C65" s="2"/>
      <c r="D65" s="2"/>
      <c r="E65" s="2"/>
      <c r="F65" s="2"/>
    </row>
    <row r="66" spans="1:6" x14ac:dyDescent="0.25">
      <c r="A66" s="183" t="s">
        <v>37</v>
      </c>
      <c r="B66" s="175">
        <v>0.05</v>
      </c>
      <c r="C66" s="2"/>
      <c r="D66" s="2"/>
      <c r="E66" s="2"/>
      <c r="F66" s="2"/>
    </row>
    <row r="67" spans="1:6" x14ac:dyDescent="0.25">
      <c r="A67" s="184" t="s">
        <v>38</v>
      </c>
      <c r="B67" s="177">
        <v>6.4999999999999997E-3</v>
      </c>
      <c r="C67" s="2"/>
      <c r="D67" s="2"/>
      <c r="E67" s="2"/>
      <c r="F67" s="2"/>
    </row>
    <row r="68" spans="1:6" x14ac:dyDescent="0.25">
      <c r="A68" s="185" t="s">
        <v>39</v>
      </c>
      <c r="B68" s="186">
        <v>0.03</v>
      </c>
      <c r="C68" s="2"/>
      <c r="D68" s="2"/>
      <c r="E68" s="2"/>
      <c r="F68" s="2"/>
    </row>
    <row r="69" spans="1:6" x14ac:dyDescent="0.25">
      <c r="A69" s="2"/>
      <c r="B69" s="15"/>
      <c r="C69" s="2"/>
      <c r="D69" s="2"/>
      <c r="E69" s="2"/>
      <c r="F69" s="2"/>
    </row>
    <row r="70" spans="1:6" ht="27.75" customHeight="1" x14ac:dyDescent="0.25">
      <c r="A70" s="16" t="s">
        <v>40</v>
      </c>
      <c r="B70" s="66">
        <f>SUM(B66:B68)</f>
        <v>8.6499999999999994E-2</v>
      </c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47" t="s">
        <v>41</v>
      </c>
      <c r="B72" s="48"/>
      <c r="C72" s="48"/>
      <c r="D72" s="48"/>
      <c r="E72" s="187">
        <f>E61*1.0865</f>
        <v>148025.10809033818</v>
      </c>
      <c r="F72" s="6"/>
    </row>
    <row r="73" spans="1:6" x14ac:dyDescent="0.25">
      <c r="A73" s="3"/>
      <c r="B73" s="2"/>
      <c r="C73" s="2"/>
      <c r="D73" s="2"/>
      <c r="E73" s="2"/>
      <c r="F73" s="2"/>
    </row>
    <row r="74" spans="1:6" x14ac:dyDescent="0.25">
      <c r="A74" s="47" t="s">
        <v>119</v>
      </c>
      <c r="B74" s="48"/>
      <c r="C74" s="48"/>
      <c r="D74" s="48"/>
      <c r="E74" s="48"/>
    </row>
    <row r="75" spans="1:6" x14ac:dyDescent="0.25">
      <c r="A75" s="194"/>
      <c r="B75" s="195"/>
      <c r="C75" s="195"/>
      <c r="D75" s="195"/>
      <c r="E75" s="195"/>
      <c r="F75" s="196"/>
    </row>
    <row r="76" spans="1:6" ht="25.5" x14ac:dyDescent="0.25">
      <c r="A76" s="42" t="s">
        <v>16</v>
      </c>
      <c r="B76" s="42" t="s">
        <v>23</v>
      </c>
      <c r="C76" s="42" t="s">
        <v>24</v>
      </c>
      <c r="D76" s="71" t="s">
        <v>19</v>
      </c>
      <c r="E76" s="197"/>
    </row>
    <row r="77" spans="1:6" ht="15.75" x14ac:dyDescent="0.25">
      <c r="A77" s="198" t="s">
        <v>120</v>
      </c>
      <c r="B77" s="163" t="s">
        <v>95</v>
      </c>
      <c r="C77" s="164">
        <f>E16*97.67%</f>
        <v>42331.610107862391</v>
      </c>
      <c r="D77" s="178">
        <f>C77</f>
        <v>42331.610107862391</v>
      </c>
      <c r="E77" s="197"/>
    </row>
    <row r="78" spans="1:6" x14ac:dyDescent="0.25">
      <c r="B78" s="199"/>
      <c r="C78" s="199"/>
      <c r="D78" s="200">
        <f>SUM(D77:D77)</f>
        <v>42331.610107862391</v>
      </c>
      <c r="E78" s="199"/>
    </row>
    <row r="79" spans="1:6" x14ac:dyDescent="0.25">
      <c r="A79" s="81"/>
      <c r="B79" s="199"/>
      <c r="C79" s="199"/>
      <c r="D79" s="199"/>
      <c r="E79" s="199"/>
    </row>
    <row r="80" spans="1:6" x14ac:dyDescent="0.25">
      <c r="A80" s="47" t="s">
        <v>121</v>
      </c>
      <c r="B80" s="48"/>
      <c r="C80" s="48"/>
      <c r="D80" s="48"/>
      <c r="E80" s="48"/>
    </row>
    <row r="81" spans="1:6" x14ac:dyDescent="0.25">
      <c r="A81" s="199"/>
      <c r="B81" s="199"/>
      <c r="C81" s="199"/>
      <c r="D81" s="199"/>
      <c r="E81" s="199"/>
    </row>
    <row r="82" spans="1:6" x14ac:dyDescent="0.25">
      <c r="A82" s="42" t="s">
        <v>16</v>
      </c>
      <c r="B82" s="42" t="s">
        <v>32</v>
      </c>
      <c r="C82" s="199"/>
      <c r="D82" s="199"/>
      <c r="E82" s="199"/>
    </row>
    <row r="83" spans="1:6" x14ac:dyDescent="0.25">
      <c r="A83" s="183" t="s">
        <v>37</v>
      </c>
      <c r="B83" s="175">
        <v>0.05</v>
      </c>
      <c r="C83" s="199"/>
      <c r="D83" s="199"/>
      <c r="E83" s="199"/>
    </row>
    <row r="84" spans="1:6" x14ac:dyDescent="0.25">
      <c r="A84" s="184" t="s">
        <v>38</v>
      </c>
      <c r="B84" s="177">
        <v>6.4999999999999997E-3</v>
      </c>
      <c r="C84" s="199"/>
      <c r="D84" s="199"/>
      <c r="E84" s="201"/>
    </row>
    <row r="85" spans="1:6" x14ac:dyDescent="0.25">
      <c r="A85" s="184" t="s">
        <v>39</v>
      </c>
      <c r="B85" s="177">
        <v>0.03</v>
      </c>
      <c r="C85" s="199"/>
      <c r="D85" s="199"/>
      <c r="E85" s="199"/>
    </row>
    <row r="86" spans="1:6" x14ac:dyDescent="0.25">
      <c r="A86" s="202" t="s">
        <v>101</v>
      </c>
      <c r="B86" s="203">
        <v>7.6799999999999993E-2</v>
      </c>
      <c r="C86" s="199"/>
      <c r="D86" s="199"/>
      <c r="E86" s="199"/>
    </row>
    <row r="87" spans="1:6" x14ac:dyDescent="0.25">
      <c r="A87" s="199"/>
      <c r="B87" s="204"/>
      <c r="C87" s="199"/>
      <c r="D87" s="199"/>
      <c r="E87" s="199"/>
    </row>
    <row r="88" spans="1:6" x14ac:dyDescent="0.25">
      <c r="A88" s="16" t="s">
        <v>40</v>
      </c>
      <c r="B88" s="66">
        <f>SUM(B83:B86)</f>
        <v>0.1633</v>
      </c>
      <c r="C88" s="199"/>
      <c r="D88" s="199"/>
      <c r="E88" s="205"/>
    </row>
    <row r="89" spans="1:6" x14ac:dyDescent="0.25">
      <c r="A89" s="199"/>
      <c r="B89" s="199"/>
      <c r="C89" s="199"/>
      <c r="D89" s="199"/>
      <c r="E89" s="199"/>
    </row>
    <row r="90" spans="1:6" x14ac:dyDescent="0.25">
      <c r="A90" s="206" t="s">
        <v>122</v>
      </c>
      <c r="B90" s="207"/>
      <c r="C90" s="207"/>
      <c r="D90" s="208"/>
      <c r="E90" s="187">
        <f>D78*1.1633</f>
        <v>49244.36203847632</v>
      </c>
    </row>
    <row r="91" spans="1:6" x14ac:dyDescent="0.25">
      <c r="A91" s="209"/>
      <c r="B91" s="199"/>
      <c r="C91" s="199"/>
      <c r="D91" s="199"/>
      <c r="E91" s="199"/>
    </row>
    <row r="92" spans="1:6" ht="15.75" x14ac:dyDescent="0.25">
      <c r="A92" s="43" t="s">
        <v>59</v>
      </c>
      <c r="B92" s="210"/>
      <c r="C92" s="210"/>
      <c r="D92" s="211"/>
      <c r="E92" s="67">
        <f>E72+E90</f>
        <v>197269.47012881452</v>
      </c>
    </row>
    <row r="93" spans="1:6" x14ac:dyDescent="0.25">
      <c r="A93" s="81" t="s">
        <v>42</v>
      </c>
      <c r="B93" s="2"/>
      <c r="C93" s="2"/>
      <c r="D93" s="2"/>
      <c r="E93" s="2"/>
      <c r="F93" s="2"/>
    </row>
    <row r="94" spans="1:6" x14ac:dyDescent="0.25">
      <c r="A94" s="24" t="s">
        <v>43</v>
      </c>
      <c r="B94" s="1"/>
      <c r="C94" s="1"/>
      <c r="D94" s="1"/>
      <c r="E94" s="1"/>
      <c r="F94" s="1"/>
    </row>
    <row r="95" spans="1:6" x14ac:dyDescent="0.25">
      <c r="A95" s="25" t="s">
        <v>44</v>
      </c>
      <c r="B95" s="2"/>
      <c r="C95" s="2"/>
      <c r="D95" s="2"/>
      <c r="E95" s="2"/>
      <c r="F95" s="2"/>
    </row>
    <row r="96" spans="1:6" x14ac:dyDescent="0.25">
      <c r="A96" s="25" t="s">
        <v>45</v>
      </c>
      <c r="B96" s="2"/>
      <c r="C96" s="2"/>
      <c r="D96" s="2"/>
      <c r="E96" s="2"/>
      <c r="F96" s="2"/>
    </row>
    <row r="97" spans="1:1" x14ac:dyDescent="0.25">
      <c r="A97" s="25" t="s">
        <v>46</v>
      </c>
    </row>
    <row r="98" spans="1:1" x14ac:dyDescent="0.25">
      <c r="A98" s="25" t="s">
        <v>47</v>
      </c>
    </row>
    <row r="99" spans="1:1" x14ac:dyDescent="0.25">
      <c r="A99" s="25" t="s">
        <v>48</v>
      </c>
    </row>
    <row r="100" spans="1:1" x14ac:dyDescent="0.25">
      <c r="A100" s="25" t="s">
        <v>49</v>
      </c>
    </row>
    <row r="101" spans="1:1" x14ac:dyDescent="0.25">
      <c r="A101" s="24" t="s">
        <v>50</v>
      </c>
    </row>
    <row r="102" spans="1:1" x14ac:dyDescent="0.25">
      <c r="A102" s="25" t="s">
        <v>51</v>
      </c>
    </row>
    <row r="103" spans="1:1" x14ac:dyDescent="0.25">
      <c r="A103" s="25" t="s">
        <v>52</v>
      </c>
    </row>
    <row r="104" spans="1:1" x14ac:dyDescent="0.25">
      <c r="A104" s="27">
        <v>2</v>
      </c>
    </row>
    <row r="105" spans="1:1" x14ac:dyDescent="0.25">
      <c r="A105" s="25" t="s">
        <v>53</v>
      </c>
    </row>
    <row r="106" spans="1:1" x14ac:dyDescent="0.25">
      <c r="A106" s="27">
        <v>3</v>
      </c>
    </row>
    <row r="107" spans="1:1" x14ac:dyDescent="0.25">
      <c r="A107" s="25" t="s">
        <v>54</v>
      </c>
    </row>
    <row r="108" spans="1:1" x14ac:dyDescent="0.25">
      <c r="A108" s="27">
        <v>5</v>
      </c>
    </row>
    <row r="109" spans="1:1" x14ac:dyDescent="0.25">
      <c r="A109" s="25" t="s">
        <v>55</v>
      </c>
    </row>
    <row r="110" spans="1:1" x14ac:dyDescent="0.25">
      <c r="A110" s="25"/>
    </row>
    <row r="111" spans="1:1" x14ac:dyDescent="0.25">
      <c r="A111" s="26" t="s">
        <v>56</v>
      </c>
    </row>
    <row r="112" spans="1:1" x14ac:dyDescent="0.25">
      <c r="A112" s="2"/>
    </row>
    <row r="113" spans="1:1" x14ac:dyDescent="0.25">
      <c r="A113" s="29" t="s">
        <v>57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73" orientation="portrait" r:id="rId1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7"/>
  <sheetViews>
    <sheetView topLeftCell="A7" workbookViewId="0">
      <selection activeCell="I11" sqref="I11"/>
    </sheetView>
  </sheetViews>
  <sheetFormatPr defaultColWidth="7.85546875" defaultRowHeight="15" x14ac:dyDescent="0.2"/>
  <cols>
    <col min="1" max="1" width="26.42578125" style="87" customWidth="1"/>
    <col min="2" max="2" width="12.28515625" style="87" customWidth="1"/>
    <col min="3" max="3" width="14.85546875" style="87" customWidth="1"/>
    <col min="4" max="4" width="14.42578125" style="87" customWidth="1"/>
    <col min="5" max="7" width="15.140625" style="87" customWidth="1"/>
    <col min="8" max="8" width="13.7109375" style="87" customWidth="1"/>
    <col min="9" max="9" width="16.28515625" style="87" customWidth="1"/>
    <col min="10" max="250" width="7.85546875" style="87"/>
    <col min="251" max="251" width="26.42578125" style="87" customWidth="1"/>
    <col min="252" max="252" width="12.28515625" style="87" customWidth="1"/>
    <col min="253" max="253" width="14.85546875" style="87" customWidth="1"/>
    <col min="254" max="254" width="14.42578125" style="87" customWidth="1"/>
    <col min="255" max="257" width="15.140625" style="87" customWidth="1"/>
    <col min="258" max="258" width="13.7109375" style="87" customWidth="1"/>
    <col min="259" max="259" width="16.28515625" style="87" customWidth="1"/>
    <col min="260" max="263" width="7.85546875" style="87"/>
    <col min="264" max="264" width="14.7109375" style="87" bestFit="1" customWidth="1"/>
    <col min="265" max="506" width="7.85546875" style="87"/>
    <col min="507" max="507" width="26.42578125" style="87" customWidth="1"/>
    <col min="508" max="508" width="12.28515625" style="87" customWidth="1"/>
    <col min="509" max="509" width="14.85546875" style="87" customWidth="1"/>
    <col min="510" max="510" width="14.42578125" style="87" customWidth="1"/>
    <col min="511" max="513" width="15.140625" style="87" customWidth="1"/>
    <col min="514" max="514" width="13.7109375" style="87" customWidth="1"/>
    <col min="515" max="515" width="16.28515625" style="87" customWidth="1"/>
    <col min="516" max="519" width="7.85546875" style="87"/>
    <col min="520" max="520" width="14.7109375" style="87" bestFit="1" customWidth="1"/>
    <col min="521" max="762" width="7.85546875" style="87"/>
    <col min="763" max="763" width="26.42578125" style="87" customWidth="1"/>
    <col min="764" max="764" width="12.28515625" style="87" customWidth="1"/>
    <col min="765" max="765" width="14.85546875" style="87" customWidth="1"/>
    <col min="766" max="766" width="14.42578125" style="87" customWidth="1"/>
    <col min="767" max="769" width="15.140625" style="87" customWidth="1"/>
    <col min="770" max="770" width="13.7109375" style="87" customWidth="1"/>
    <col min="771" max="771" width="16.28515625" style="87" customWidth="1"/>
    <col min="772" max="775" width="7.85546875" style="87"/>
    <col min="776" max="776" width="14.7109375" style="87" bestFit="1" customWidth="1"/>
    <col min="777" max="1018" width="7.85546875" style="87"/>
    <col min="1019" max="1019" width="26.42578125" style="87" customWidth="1"/>
    <col min="1020" max="1020" width="12.28515625" style="87" customWidth="1"/>
    <col min="1021" max="1021" width="14.85546875" style="87" customWidth="1"/>
    <col min="1022" max="1022" width="14.42578125" style="87" customWidth="1"/>
    <col min="1023" max="1025" width="15.140625" style="87" customWidth="1"/>
    <col min="1026" max="1026" width="13.7109375" style="87" customWidth="1"/>
    <col min="1027" max="1027" width="16.28515625" style="87" customWidth="1"/>
    <col min="1028" max="1031" width="7.85546875" style="87"/>
    <col min="1032" max="1032" width="14.7109375" style="87" bestFit="1" customWidth="1"/>
    <col min="1033" max="1274" width="7.85546875" style="87"/>
    <col min="1275" max="1275" width="26.42578125" style="87" customWidth="1"/>
    <col min="1276" max="1276" width="12.28515625" style="87" customWidth="1"/>
    <col min="1277" max="1277" width="14.85546875" style="87" customWidth="1"/>
    <col min="1278" max="1278" width="14.42578125" style="87" customWidth="1"/>
    <col min="1279" max="1281" width="15.140625" style="87" customWidth="1"/>
    <col min="1282" max="1282" width="13.7109375" style="87" customWidth="1"/>
    <col min="1283" max="1283" width="16.28515625" style="87" customWidth="1"/>
    <col min="1284" max="1287" width="7.85546875" style="87"/>
    <col min="1288" max="1288" width="14.7109375" style="87" bestFit="1" customWidth="1"/>
    <col min="1289" max="1530" width="7.85546875" style="87"/>
    <col min="1531" max="1531" width="26.42578125" style="87" customWidth="1"/>
    <col min="1532" max="1532" width="12.28515625" style="87" customWidth="1"/>
    <col min="1533" max="1533" width="14.85546875" style="87" customWidth="1"/>
    <col min="1534" max="1534" width="14.42578125" style="87" customWidth="1"/>
    <col min="1535" max="1537" width="15.140625" style="87" customWidth="1"/>
    <col min="1538" max="1538" width="13.7109375" style="87" customWidth="1"/>
    <col min="1539" max="1539" width="16.28515625" style="87" customWidth="1"/>
    <col min="1540" max="1543" width="7.85546875" style="87"/>
    <col min="1544" max="1544" width="14.7109375" style="87" bestFit="1" customWidth="1"/>
    <col min="1545" max="1786" width="7.85546875" style="87"/>
    <col min="1787" max="1787" width="26.42578125" style="87" customWidth="1"/>
    <col min="1788" max="1788" width="12.28515625" style="87" customWidth="1"/>
    <col min="1789" max="1789" width="14.85546875" style="87" customWidth="1"/>
    <col min="1790" max="1790" width="14.42578125" style="87" customWidth="1"/>
    <col min="1791" max="1793" width="15.140625" style="87" customWidth="1"/>
    <col min="1794" max="1794" width="13.7109375" style="87" customWidth="1"/>
    <col min="1795" max="1795" width="16.28515625" style="87" customWidth="1"/>
    <col min="1796" max="1799" width="7.85546875" style="87"/>
    <col min="1800" max="1800" width="14.7109375" style="87" bestFit="1" customWidth="1"/>
    <col min="1801" max="2042" width="7.85546875" style="87"/>
    <col min="2043" max="2043" width="26.42578125" style="87" customWidth="1"/>
    <col min="2044" max="2044" width="12.28515625" style="87" customWidth="1"/>
    <col min="2045" max="2045" width="14.85546875" style="87" customWidth="1"/>
    <col min="2046" max="2046" width="14.42578125" style="87" customWidth="1"/>
    <col min="2047" max="2049" width="15.140625" style="87" customWidth="1"/>
    <col min="2050" max="2050" width="13.7109375" style="87" customWidth="1"/>
    <col min="2051" max="2051" width="16.28515625" style="87" customWidth="1"/>
    <col min="2052" max="2055" width="7.85546875" style="87"/>
    <col min="2056" max="2056" width="14.7109375" style="87" bestFit="1" customWidth="1"/>
    <col min="2057" max="2298" width="7.85546875" style="87"/>
    <col min="2299" max="2299" width="26.42578125" style="87" customWidth="1"/>
    <col min="2300" max="2300" width="12.28515625" style="87" customWidth="1"/>
    <col min="2301" max="2301" width="14.85546875" style="87" customWidth="1"/>
    <col min="2302" max="2302" width="14.42578125" style="87" customWidth="1"/>
    <col min="2303" max="2305" width="15.140625" style="87" customWidth="1"/>
    <col min="2306" max="2306" width="13.7109375" style="87" customWidth="1"/>
    <col min="2307" max="2307" width="16.28515625" style="87" customWidth="1"/>
    <col min="2308" max="2311" width="7.85546875" style="87"/>
    <col min="2312" max="2312" width="14.7109375" style="87" bestFit="1" customWidth="1"/>
    <col min="2313" max="2554" width="7.85546875" style="87"/>
    <col min="2555" max="2555" width="26.42578125" style="87" customWidth="1"/>
    <col min="2556" max="2556" width="12.28515625" style="87" customWidth="1"/>
    <col min="2557" max="2557" width="14.85546875" style="87" customWidth="1"/>
    <col min="2558" max="2558" width="14.42578125" style="87" customWidth="1"/>
    <col min="2559" max="2561" width="15.140625" style="87" customWidth="1"/>
    <col min="2562" max="2562" width="13.7109375" style="87" customWidth="1"/>
    <col min="2563" max="2563" width="16.28515625" style="87" customWidth="1"/>
    <col min="2564" max="2567" width="7.85546875" style="87"/>
    <col min="2568" max="2568" width="14.7109375" style="87" bestFit="1" customWidth="1"/>
    <col min="2569" max="2810" width="7.85546875" style="87"/>
    <col min="2811" max="2811" width="26.42578125" style="87" customWidth="1"/>
    <col min="2812" max="2812" width="12.28515625" style="87" customWidth="1"/>
    <col min="2813" max="2813" width="14.85546875" style="87" customWidth="1"/>
    <col min="2814" max="2814" width="14.42578125" style="87" customWidth="1"/>
    <col min="2815" max="2817" width="15.140625" style="87" customWidth="1"/>
    <col min="2818" max="2818" width="13.7109375" style="87" customWidth="1"/>
    <col min="2819" max="2819" width="16.28515625" style="87" customWidth="1"/>
    <col min="2820" max="2823" width="7.85546875" style="87"/>
    <col min="2824" max="2824" width="14.7109375" style="87" bestFit="1" customWidth="1"/>
    <col min="2825" max="3066" width="7.85546875" style="87"/>
    <col min="3067" max="3067" width="26.42578125" style="87" customWidth="1"/>
    <col min="3068" max="3068" width="12.28515625" style="87" customWidth="1"/>
    <col min="3069" max="3069" width="14.85546875" style="87" customWidth="1"/>
    <col min="3070" max="3070" width="14.42578125" style="87" customWidth="1"/>
    <col min="3071" max="3073" width="15.140625" style="87" customWidth="1"/>
    <col min="3074" max="3074" width="13.7109375" style="87" customWidth="1"/>
    <col min="3075" max="3075" width="16.28515625" style="87" customWidth="1"/>
    <col min="3076" max="3079" width="7.85546875" style="87"/>
    <col min="3080" max="3080" width="14.7109375" style="87" bestFit="1" customWidth="1"/>
    <col min="3081" max="3322" width="7.85546875" style="87"/>
    <col min="3323" max="3323" width="26.42578125" style="87" customWidth="1"/>
    <col min="3324" max="3324" width="12.28515625" style="87" customWidth="1"/>
    <col min="3325" max="3325" width="14.85546875" style="87" customWidth="1"/>
    <col min="3326" max="3326" width="14.42578125" style="87" customWidth="1"/>
    <col min="3327" max="3329" width="15.140625" style="87" customWidth="1"/>
    <col min="3330" max="3330" width="13.7109375" style="87" customWidth="1"/>
    <col min="3331" max="3331" width="16.28515625" style="87" customWidth="1"/>
    <col min="3332" max="3335" width="7.85546875" style="87"/>
    <col min="3336" max="3336" width="14.7109375" style="87" bestFit="1" customWidth="1"/>
    <col min="3337" max="3578" width="7.85546875" style="87"/>
    <col min="3579" max="3579" width="26.42578125" style="87" customWidth="1"/>
    <col min="3580" max="3580" width="12.28515625" style="87" customWidth="1"/>
    <col min="3581" max="3581" width="14.85546875" style="87" customWidth="1"/>
    <col min="3582" max="3582" width="14.42578125" style="87" customWidth="1"/>
    <col min="3583" max="3585" width="15.140625" style="87" customWidth="1"/>
    <col min="3586" max="3586" width="13.7109375" style="87" customWidth="1"/>
    <col min="3587" max="3587" width="16.28515625" style="87" customWidth="1"/>
    <col min="3588" max="3591" width="7.85546875" style="87"/>
    <col min="3592" max="3592" width="14.7109375" style="87" bestFit="1" customWidth="1"/>
    <col min="3593" max="3834" width="7.85546875" style="87"/>
    <col min="3835" max="3835" width="26.42578125" style="87" customWidth="1"/>
    <col min="3836" max="3836" width="12.28515625" style="87" customWidth="1"/>
    <col min="3837" max="3837" width="14.85546875" style="87" customWidth="1"/>
    <col min="3838" max="3838" width="14.42578125" style="87" customWidth="1"/>
    <col min="3839" max="3841" width="15.140625" style="87" customWidth="1"/>
    <col min="3842" max="3842" width="13.7109375" style="87" customWidth="1"/>
    <col min="3843" max="3843" width="16.28515625" style="87" customWidth="1"/>
    <col min="3844" max="3847" width="7.85546875" style="87"/>
    <col min="3848" max="3848" width="14.7109375" style="87" bestFit="1" customWidth="1"/>
    <col min="3849" max="4090" width="7.85546875" style="87"/>
    <col min="4091" max="4091" width="26.42578125" style="87" customWidth="1"/>
    <col min="4092" max="4092" width="12.28515625" style="87" customWidth="1"/>
    <col min="4093" max="4093" width="14.85546875" style="87" customWidth="1"/>
    <col min="4094" max="4094" width="14.42578125" style="87" customWidth="1"/>
    <col min="4095" max="4097" width="15.140625" style="87" customWidth="1"/>
    <col min="4098" max="4098" width="13.7109375" style="87" customWidth="1"/>
    <col min="4099" max="4099" width="16.28515625" style="87" customWidth="1"/>
    <col min="4100" max="4103" width="7.85546875" style="87"/>
    <col min="4104" max="4104" width="14.7109375" style="87" bestFit="1" customWidth="1"/>
    <col min="4105" max="4346" width="7.85546875" style="87"/>
    <col min="4347" max="4347" width="26.42578125" style="87" customWidth="1"/>
    <col min="4348" max="4348" width="12.28515625" style="87" customWidth="1"/>
    <col min="4349" max="4349" width="14.85546875" style="87" customWidth="1"/>
    <col min="4350" max="4350" width="14.42578125" style="87" customWidth="1"/>
    <col min="4351" max="4353" width="15.140625" style="87" customWidth="1"/>
    <col min="4354" max="4354" width="13.7109375" style="87" customWidth="1"/>
    <col min="4355" max="4355" width="16.28515625" style="87" customWidth="1"/>
    <col min="4356" max="4359" width="7.85546875" style="87"/>
    <col min="4360" max="4360" width="14.7109375" style="87" bestFit="1" customWidth="1"/>
    <col min="4361" max="4602" width="7.85546875" style="87"/>
    <col min="4603" max="4603" width="26.42578125" style="87" customWidth="1"/>
    <col min="4604" max="4604" width="12.28515625" style="87" customWidth="1"/>
    <col min="4605" max="4605" width="14.85546875" style="87" customWidth="1"/>
    <col min="4606" max="4606" width="14.42578125" style="87" customWidth="1"/>
    <col min="4607" max="4609" width="15.140625" style="87" customWidth="1"/>
    <col min="4610" max="4610" width="13.7109375" style="87" customWidth="1"/>
    <col min="4611" max="4611" width="16.28515625" style="87" customWidth="1"/>
    <col min="4612" max="4615" width="7.85546875" style="87"/>
    <col min="4616" max="4616" width="14.7109375" style="87" bestFit="1" customWidth="1"/>
    <col min="4617" max="4858" width="7.85546875" style="87"/>
    <col min="4859" max="4859" width="26.42578125" style="87" customWidth="1"/>
    <col min="4860" max="4860" width="12.28515625" style="87" customWidth="1"/>
    <col min="4861" max="4861" width="14.85546875" style="87" customWidth="1"/>
    <col min="4862" max="4862" width="14.42578125" style="87" customWidth="1"/>
    <col min="4863" max="4865" width="15.140625" style="87" customWidth="1"/>
    <col min="4866" max="4866" width="13.7109375" style="87" customWidth="1"/>
    <col min="4867" max="4867" width="16.28515625" style="87" customWidth="1"/>
    <col min="4868" max="4871" width="7.85546875" style="87"/>
    <col min="4872" max="4872" width="14.7109375" style="87" bestFit="1" customWidth="1"/>
    <col min="4873" max="5114" width="7.85546875" style="87"/>
    <col min="5115" max="5115" width="26.42578125" style="87" customWidth="1"/>
    <col min="5116" max="5116" width="12.28515625" style="87" customWidth="1"/>
    <col min="5117" max="5117" width="14.85546875" style="87" customWidth="1"/>
    <col min="5118" max="5118" width="14.42578125" style="87" customWidth="1"/>
    <col min="5119" max="5121" width="15.140625" style="87" customWidth="1"/>
    <col min="5122" max="5122" width="13.7109375" style="87" customWidth="1"/>
    <col min="5123" max="5123" width="16.28515625" style="87" customWidth="1"/>
    <col min="5124" max="5127" width="7.85546875" style="87"/>
    <col min="5128" max="5128" width="14.7109375" style="87" bestFit="1" customWidth="1"/>
    <col min="5129" max="5370" width="7.85546875" style="87"/>
    <col min="5371" max="5371" width="26.42578125" style="87" customWidth="1"/>
    <col min="5372" max="5372" width="12.28515625" style="87" customWidth="1"/>
    <col min="5373" max="5373" width="14.85546875" style="87" customWidth="1"/>
    <col min="5374" max="5374" width="14.42578125" style="87" customWidth="1"/>
    <col min="5375" max="5377" width="15.140625" style="87" customWidth="1"/>
    <col min="5378" max="5378" width="13.7109375" style="87" customWidth="1"/>
    <col min="5379" max="5379" width="16.28515625" style="87" customWidth="1"/>
    <col min="5380" max="5383" width="7.85546875" style="87"/>
    <col min="5384" max="5384" width="14.7109375" style="87" bestFit="1" customWidth="1"/>
    <col min="5385" max="5626" width="7.85546875" style="87"/>
    <col min="5627" max="5627" width="26.42578125" style="87" customWidth="1"/>
    <col min="5628" max="5628" width="12.28515625" style="87" customWidth="1"/>
    <col min="5629" max="5629" width="14.85546875" style="87" customWidth="1"/>
    <col min="5630" max="5630" width="14.42578125" style="87" customWidth="1"/>
    <col min="5631" max="5633" width="15.140625" style="87" customWidth="1"/>
    <col min="5634" max="5634" width="13.7109375" style="87" customWidth="1"/>
    <col min="5635" max="5635" width="16.28515625" style="87" customWidth="1"/>
    <col min="5636" max="5639" width="7.85546875" style="87"/>
    <col min="5640" max="5640" width="14.7109375" style="87" bestFit="1" customWidth="1"/>
    <col min="5641" max="5882" width="7.85546875" style="87"/>
    <col min="5883" max="5883" width="26.42578125" style="87" customWidth="1"/>
    <col min="5884" max="5884" width="12.28515625" style="87" customWidth="1"/>
    <col min="5885" max="5885" width="14.85546875" style="87" customWidth="1"/>
    <col min="5886" max="5886" width="14.42578125" style="87" customWidth="1"/>
    <col min="5887" max="5889" width="15.140625" style="87" customWidth="1"/>
    <col min="5890" max="5890" width="13.7109375" style="87" customWidth="1"/>
    <col min="5891" max="5891" width="16.28515625" style="87" customWidth="1"/>
    <col min="5892" max="5895" width="7.85546875" style="87"/>
    <col min="5896" max="5896" width="14.7109375" style="87" bestFit="1" customWidth="1"/>
    <col min="5897" max="6138" width="7.85546875" style="87"/>
    <col min="6139" max="6139" width="26.42578125" style="87" customWidth="1"/>
    <col min="6140" max="6140" width="12.28515625" style="87" customWidth="1"/>
    <col min="6141" max="6141" width="14.85546875" style="87" customWidth="1"/>
    <col min="6142" max="6142" width="14.42578125" style="87" customWidth="1"/>
    <col min="6143" max="6145" width="15.140625" style="87" customWidth="1"/>
    <col min="6146" max="6146" width="13.7109375" style="87" customWidth="1"/>
    <col min="6147" max="6147" width="16.28515625" style="87" customWidth="1"/>
    <col min="6148" max="6151" width="7.85546875" style="87"/>
    <col min="6152" max="6152" width="14.7109375" style="87" bestFit="1" customWidth="1"/>
    <col min="6153" max="6394" width="7.85546875" style="87"/>
    <col min="6395" max="6395" width="26.42578125" style="87" customWidth="1"/>
    <col min="6396" max="6396" width="12.28515625" style="87" customWidth="1"/>
    <col min="6397" max="6397" width="14.85546875" style="87" customWidth="1"/>
    <col min="6398" max="6398" width="14.42578125" style="87" customWidth="1"/>
    <col min="6399" max="6401" width="15.140625" style="87" customWidth="1"/>
    <col min="6402" max="6402" width="13.7109375" style="87" customWidth="1"/>
    <col min="6403" max="6403" width="16.28515625" style="87" customWidth="1"/>
    <col min="6404" max="6407" width="7.85546875" style="87"/>
    <col min="6408" max="6408" width="14.7109375" style="87" bestFit="1" customWidth="1"/>
    <col min="6409" max="6650" width="7.85546875" style="87"/>
    <col min="6651" max="6651" width="26.42578125" style="87" customWidth="1"/>
    <col min="6652" max="6652" width="12.28515625" style="87" customWidth="1"/>
    <col min="6653" max="6653" width="14.85546875" style="87" customWidth="1"/>
    <col min="6654" max="6654" width="14.42578125" style="87" customWidth="1"/>
    <col min="6655" max="6657" width="15.140625" style="87" customWidth="1"/>
    <col min="6658" max="6658" width="13.7109375" style="87" customWidth="1"/>
    <col min="6659" max="6659" width="16.28515625" style="87" customWidth="1"/>
    <col min="6660" max="6663" width="7.85546875" style="87"/>
    <col min="6664" max="6664" width="14.7109375" style="87" bestFit="1" customWidth="1"/>
    <col min="6665" max="6906" width="7.85546875" style="87"/>
    <col min="6907" max="6907" width="26.42578125" style="87" customWidth="1"/>
    <col min="6908" max="6908" width="12.28515625" style="87" customWidth="1"/>
    <col min="6909" max="6909" width="14.85546875" style="87" customWidth="1"/>
    <col min="6910" max="6910" width="14.42578125" style="87" customWidth="1"/>
    <col min="6911" max="6913" width="15.140625" style="87" customWidth="1"/>
    <col min="6914" max="6914" width="13.7109375" style="87" customWidth="1"/>
    <col min="6915" max="6915" width="16.28515625" style="87" customWidth="1"/>
    <col min="6916" max="6919" width="7.85546875" style="87"/>
    <col min="6920" max="6920" width="14.7109375" style="87" bestFit="1" customWidth="1"/>
    <col min="6921" max="7162" width="7.85546875" style="87"/>
    <col min="7163" max="7163" width="26.42578125" style="87" customWidth="1"/>
    <col min="7164" max="7164" width="12.28515625" style="87" customWidth="1"/>
    <col min="7165" max="7165" width="14.85546875" style="87" customWidth="1"/>
    <col min="7166" max="7166" width="14.42578125" style="87" customWidth="1"/>
    <col min="7167" max="7169" width="15.140625" style="87" customWidth="1"/>
    <col min="7170" max="7170" width="13.7109375" style="87" customWidth="1"/>
    <col min="7171" max="7171" width="16.28515625" style="87" customWidth="1"/>
    <col min="7172" max="7175" width="7.85546875" style="87"/>
    <col min="7176" max="7176" width="14.7109375" style="87" bestFit="1" customWidth="1"/>
    <col min="7177" max="7418" width="7.85546875" style="87"/>
    <col min="7419" max="7419" width="26.42578125" style="87" customWidth="1"/>
    <col min="7420" max="7420" width="12.28515625" style="87" customWidth="1"/>
    <col min="7421" max="7421" width="14.85546875" style="87" customWidth="1"/>
    <col min="7422" max="7422" width="14.42578125" style="87" customWidth="1"/>
    <col min="7423" max="7425" width="15.140625" style="87" customWidth="1"/>
    <col min="7426" max="7426" width="13.7109375" style="87" customWidth="1"/>
    <col min="7427" max="7427" width="16.28515625" style="87" customWidth="1"/>
    <col min="7428" max="7431" width="7.85546875" style="87"/>
    <col min="7432" max="7432" width="14.7109375" style="87" bestFit="1" customWidth="1"/>
    <col min="7433" max="7674" width="7.85546875" style="87"/>
    <col min="7675" max="7675" width="26.42578125" style="87" customWidth="1"/>
    <col min="7676" max="7676" width="12.28515625" style="87" customWidth="1"/>
    <col min="7677" max="7677" width="14.85546875" style="87" customWidth="1"/>
    <col min="7678" max="7678" width="14.42578125" style="87" customWidth="1"/>
    <col min="7679" max="7681" width="15.140625" style="87" customWidth="1"/>
    <col min="7682" max="7682" width="13.7109375" style="87" customWidth="1"/>
    <col min="7683" max="7683" width="16.28515625" style="87" customWidth="1"/>
    <col min="7684" max="7687" width="7.85546875" style="87"/>
    <col min="7688" max="7688" width="14.7109375" style="87" bestFit="1" customWidth="1"/>
    <col min="7689" max="7930" width="7.85546875" style="87"/>
    <col min="7931" max="7931" width="26.42578125" style="87" customWidth="1"/>
    <col min="7932" max="7932" width="12.28515625" style="87" customWidth="1"/>
    <col min="7933" max="7933" width="14.85546875" style="87" customWidth="1"/>
    <col min="7934" max="7934" width="14.42578125" style="87" customWidth="1"/>
    <col min="7935" max="7937" width="15.140625" style="87" customWidth="1"/>
    <col min="7938" max="7938" width="13.7109375" style="87" customWidth="1"/>
    <col min="7939" max="7939" width="16.28515625" style="87" customWidth="1"/>
    <col min="7940" max="7943" width="7.85546875" style="87"/>
    <col min="7944" max="7944" width="14.7109375" style="87" bestFit="1" customWidth="1"/>
    <col min="7945" max="8186" width="7.85546875" style="87"/>
    <col min="8187" max="8187" width="26.42578125" style="87" customWidth="1"/>
    <col min="8188" max="8188" width="12.28515625" style="87" customWidth="1"/>
    <col min="8189" max="8189" width="14.85546875" style="87" customWidth="1"/>
    <col min="8190" max="8190" width="14.42578125" style="87" customWidth="1"/>
    <col min="8191" max="8193" width="15.140625" style="87" customWidth="1"/>
    <col min="8194" max="8194" width="13.7109375" style="87" customWidth="1"/>
    <col min="8195" max="8195" width="16.28515625" style="87" customWidth="1"/>
    <col min="8196" max="8199" width="7.85546875" style="87"/>
    <col min="8200" max="8200" width="14.7109375" style="87" bestFit="1" customWidth="1"/>
    <col min="8201" max="8442" width="7.85546875" style="87"/>
    <col min="8443" max="8443" width="26.42578125" style="87" customWidth="1"/>
    <col min="8444" max="8444" width="12.28515625" style="87" customWidth="1"/>
    <col min="8445" max="8445" width="14.85546875" style="87" customWidth="1"/>
    <col min="8446" max="8446" width="14.42578125" style="87" customWidth="1"/>
    <col min="8447" max="8449" width="15.140625" style="87" customWidth="1"/>
    <col min="8450" max="8450" width="13.7109375" style="87" customWidth="1"/>
    <col min="8451" max="8451" width="16.28515625" style="87" customWidth="1"/>
    <col min="8452" max="8455" width="7.85546875" style="87"/>
    <col min="8456" max="8456" width="14.7109375" style="87" bestFit="1" customWidth="1"/>
    <col min="8457" max="8698" width="7.85546875" style="87"/>
    <col min="8699" max="8699" width="26.42578125" style="87" customWidth="1"/>
    <col min="8700" max="8700" width="12.28515625" style="87" customWidth="1"/>
    <col min="8701" max="8701" width="14.85546875" style="87" customWidth="1"/>
    <col min="8702" max="8702" width="14.42578125" style="87" customWidth="1"/>
    <col min="8703" max="8705" width="15.140625" style="87" customWidth="1"/>
    <col min="8706" max="8706" width="13.7109375" style="87" customWidth="1"/>
    <col min="8707" max="8707" width="16.28515625" style="87" customWidth="1"/>
    <col min="8708" max="8711" width="7.85546875" style="87"/>
    <col min="8712" max="8712" width="14.7109375" style="87" bestFit="1" customWidth="1"/>
    <col min="8713" max="8954" width="7.85546875" style="87"/>
    <col min="8955" max="8955" width="26.42578125" style="87" customWidth="1"/>
    <col min="8956" max="8956" width="12.28515625" style="87" customWidth="1"/>
    <col min="8957" max="8957" width="14.85546875" style="87" customWidth="1"/>
    <col min="8958" max="8958" width="14.42578125" style="87" customWidth="1"/>
    <col min="8959" max="8961" width="15.140625" style="87" customWidth="1"/>
    <col min="8962" max="8962" width="13.7109375" style="87" customWidth="1"/>
    <col min="8963" max="8963" width="16.28515625" style="87" customWidth="1"/>
    <col min="8964" max="8967" width="7.85546875" style="87"/>
    <col min="8968" max="8968" width="14.7109375" style="87" bestFit="1" customWidth="1"/>
    <col min="8969" max="9210" width="7.85546875" style="87"/>
    <col min="9211" max="9211" width="26.42578125" style="87" customWidth="1"/>
    <col min="9212" max="9212" width="12.28515625" style="87" customWidth="1"/>
    <col min="9213" max="9213" width="14.85546875" style="87" customWidth="1"/>
    <col min="9214" max="9214" width="14.42578125" style="87" customWidth="1"/>
    <col min="9215" max="9217" width="15.140625" style="87" customWidth="1"/>
    <col min="9218" max="9218" width="13.7109375" style="87" customWidth="1"/>
    <col min="9219" max="9219" width="16.28515625" style="87" customWidth="1"/>
    <col min="9220" max="9223" width="7.85546875" style="87"/>
    <col min="9224" max="9224" width="14.7109375" style="87" bestFit="1" customWidth="1"/>
    <col min="9225" max="9466" width="7.85546875" style="87"/>
    <col min="9467" max="9467" width="26.42578125" style="87" customWidth="1"/>
    <col min="9468" max="9468" width="12.28515625" style="87" customWidth="1"/>
    <col min="9469" max="9469" width="14.85546875" style="87" customWidth="1"/>
    <col min="9470" max="9470" width="14.42578125" style="87" customWidth="1"/>
    <col min="9471" max="9473" width="15.140625" style="87" customWidth="1"/>
    <col min="9474" max="9474" width="13.7109375" style="87" customWidth="1"/>
    <col min="9475" max="9475" width="16.28515625" style="87" customWidth="1"/>
    <col min="9476" max="9479" width="7.85546875" style="87"/>
    <col min="9480" max="9480" width="14.7109375" style="87" bestFit="1" customWidth="1"/>
    <col min="9481" max="9722" width="7.85546875" style="87"/>
    <col min="9723" max="9723" width="26.42578125" style="87" customWidth="1"/>
    <col min="9724" max="9724" width="12.28515625" style="87" customWidth="1"/>
    <col min="9725" max="9725" width="14.85546875" style="87" customWidth="1"/>
    <col min="9726" max="9726" width="14.42578125" style="87" customWidth="1"/>
    <col min="9727" max="9729" width="15.140625" style="87" customWidth="1"/>
    <col min="9730" max="9730" width="13.7109375" style="87" customWidth="1"/>
    <col min="9731" max="9731" width="16.28515625" style="87" customWidth="1"/>
    <col min="9732" max="9735" width="7.85546875" style="87"/>
    <col min="9736" max="9736" width="14.7109375" style="87" bestFit="1" customWidth="1"/>
    <col min="9737" max="9978" width="7.85546875" style="87"/>
    <col min="9979" max="9979" width="26.42578125" style="87" customWidth="1"/>
    <col min="9980" max="9980" width="12.28515625" style="87" customWidth="1"/>
    <col min="9981" max="9981" width="14.85546875" style="87" customWidth="1"/>
    <col min="9982" max="9982" width="14.42578125" style="87" customWidth="1"/>
    <col min="9983" max="9985" width="15.140625" style="87" customWidth="1"/>
    <col min="9986" max="9986" width="13.7109375" style="87" customWidth="1"/>
    <col min="9987" max="9987" width="16.28515625" style="87" customWidth="1"/>
    <col min="9988" max="9991" width="7.85546875" style="87"/>
    <col min="9992" max="9992" width="14.7109375" style="87" bestFit="1" customWidth="1"/>
    <col min="9993" max="10234" width="7.85546875" style="87"/>
    <col min="10235" max="10235" width="26.42578125" style="87" customWidth="1"/>
    <col min="10236" max="10236" width="12.28515625" style="87" customWidth="1"/>
    <col min="10237" max="10237" width="14.85546875" style="87" customWidth="1"/>
    <col min="10238" max="10238" width="14.42578125" style="87" customWidth="1"/>
    <col min="10239" max="10241" width="15.140625" style="87" customWidth="1"/>
    <col min="10242" max="10242" width="13.7109375" style="87" customWidth="1"/>
    <col min="10243" max="10243" width="16.28515625" style="87" customWidth="1"/>
    <col min="10244" max="10247" width="7.85546875" style="87"/>
    <col min="10248" max="10248" width="14.7109375" style="87" bestFit="1" customWidth="1"/>
    <col min="10249" max="10490" width="7.85546875" style="87"/>
    <col min="10491" max="10491" width="26.42578125" style="87" customWidth="1"/>
    <col min="10492" max="10492" width="12.28515625" style="87" customWidth="1"/>
    <col min="10493" max="10493" width="14.85546875" style="87" customWidth="1"/>
    <col min="10494" max="10494" width="14.42578125" style="87" customWidth="1"/>
    <col min="10495" max="10497" width="15.140625" style="87" customWidth="1"/>
    <col min="10498" max="10498" width="13.7109375" style="87" customWidth="1"/>
    <col min="10499" max="10499" width="16.28515625" style="87" customWidth="1"/>
    <col min="10500" max="10503" width="7.85546875" style="87"/>
    <col min="10504" max="10504" width="14.7109375" style="87" bestFit="1" customWidth="1"/>
    <col min="10505" max="10746" width="7.85546875" style="87"/>
    <col min="10747" max="10747" width="26.42578125" style="87" customWidth="1"/>
    <col min="10748" max="10748" width="12.28515625" style="87" customWidth="1"/>
    <col min="10749" max="10749" width="14.85546875" style="87" customWidth="1"/>
    <col min="10750" max="10750" width="14.42578125" style="87" customWidth="1"/>
    <col min="10751" max="10753" width="15.140625" style="87" customWidth="1"/>
    <col min="10754" max="10754" width="13.7109375" style="87" customWidth="1"/>
    <col min="10755" max="10755" width="16.28515625" style="87" customWidth="1"/>
    <col min="10756" max="10759" width="7.85546875" style="87"/>
    <col min="10760" max="10760" width="14.7109375" style="87" bestFit="1" customWidth="1"/>
    <col min="10761" max="11002" width="7.85546875" style="87"/>
    <col min="11003" max="11003" width="26.42578125" style="87" customWidth="1"/>
    <col min="11004" max="11004" width="12.28515625" style="87" customWidth="1"/>
    <col min="11005" max="11005" width="14.85546875" style="87" customWidth="1"/>
    <col min="11006" max="11006" width="14.42578125" style="87" customWidth="1"/>
    <col min="11007" max="11009" width="15.140625" style="87" customWidth="1"/>
    <col min="11010" max="11010" width="13.7109375" style="87" customWidth="1"/>
    <col min="11011" max="11011" width="16.28515625" style="87" customWidth="1"/>
    <col min="11012" max="11015" width="7.85546875" style="87"/>
    <col min="11016" max="11016" width="14.7109375" style="87" bestFit="1" customWidth="1"/>
    <col min="11017" max="11258" width="7.85546875" style="87"/>
    <col min="11259" max="11259" width="26.42578125" style="87" customWidth="1"/>
    <col min="11260" max="11260" width="12.28515625" style="87" customWidth="1"/>
    <col min="11261" max="11261" width="14.85546875" style="87" customWidth="1"/>
    <col min="11262" max="11262" width="14.42578125" style="87" customWidth="1"/>
    <col min="11263" max="11265" width="15.140625" style="87" customWidth="1"/>
    <col min="11266" max="11266" width="13.7109375" style="87" customWidth="1"/>
    <col min="11267" max="11267" width="16.28515625" style="87" customWidth="1"/>
    <col min="11268" max="11271" width="7.85546875" style="87"/>
    <col min="11272" max="11272" width="14.7109375" style="87" bestFit="1" customWidth="1"/>
    <col min="11273" max="11514" width="7.85546875" style="87"/>
    <col min="11515" max="11515" width="26.42578125" style="87" customWidth="1"/>
    <col min="11516" max="11516" width="12.28515625" style="87" customWidth="1"/>
    <col min="11517" max="11517" width="14.85546875" style="87" customWidth="1"/>
    <col min="11518" max="11518" width="14.42578125" style="87" customWidth="1"/>
    <col min="11519" max="11521" width="15.140625" style="87" customWidth="1"/>
    <col min="11522" max="11522" width="13.7109375" style="87" customWidth="1"/>
    <col min="11523" max="11523" width="16.28515625" style="87" customWidth="1"/>
    <col min="11524" max="11527" width="7.85546875" style="87"/>
    <col min="11528" max="11528" width="14.7109375" style="87" bestFit="1" customWidth="1"/>
    <col min="11529" max="11770" width="7.85546875" style="87"/>
    <col min="11771" max="11771" width="26.42578125" style="87" customWidth="1"/>
    <col min="11772" max="11772" width="12.28515625" style="87" customWidth="1"/>
    <col min="11773" max="11773" width="14.85546875" style="87" customWidth="1"/>
    <col min="11774" max="11774" width="14.42578125" style="87" customWidth="1"/>
    <col min="11775" max="11777" width="15.140625" style="87" customWidth="1"/>
    <col min="11778" max="11778" width="13.7109375" style="87" customWidth="1"/>
    <col min="11779" max="11779" width="16.28515625" style="87" customWidth="1"/>
    <col min="11780" max="11783" width="7.85546875" style="87"/>
    <col min="11784" max="11784" width="14.7109375" style="87" bestFit="1" customWidth="1"/>
    <col min="11785" max="12026" width="7.85546875" style="87"/>
    <col min="12027" max="12027" width="26.42578125" style="87" customWidth="1"/>
    <col min="12028" max="12028" width="12.28515625" style="87" customWidth="1"/>
    <col min="12029" max="12029" width="14.85546875" style="87" customWidth="1"/>
    <col min="12030" max="12030" width="14.42578125" style="87" customWidth="1"/>
    <col min="12031" max="12033" width="15.140625" style="87" customWidth="1"/>
    <col min="12034" max="12034" width="13.7109375" style="87" customWidth="1"/>
    <col min="12035" max="12035" width="16.28515625" style="87" customWidth="1"/>
    <col min="12036" max="12039" width="7.85546875" style="87"/>
    <col min="12040" max="12040" width="14.7109375" style="87" bestFit="1" customWidth="1"/>
    <col min="12041" max="12282" width="7.85546875" style="87"/>
    <col min="12283" max="12283" width="26.42578125" style="87" customWidth="1"/>
    <col min="12284" max="12284" width="12.28515625" style="87" customWidth="1"/>
    <col min="12285" max="12285" width="14.85546875" style="87" customWidth="1"/>
    <col min="12286" max="12286" width="14.42578125" style="87" customWidth="1"/>
    <col min="12287" max="12289" width="15.140625" style="87" customWidth="1"/>
    <col min="12290" max="12290" width="13.7109375" style="87" customWidth="1"/>
    <col min="12291" max="12291" width="16.28515625" style="87" customWidth="1"/>
    <col min="12292" max="12295" width="7.85546875" style="87"/>
    <col min="12296" max="12296" width="14.7109375" style="87" bestFit="1" customWidth="1"/>
    <col min="12297" max="12538" width="7.85546875" style="87"/>
    <col min="12539" max="12539" width="26.42578125" style="87" customWidth="1"/>
    <col min="12540" max="12540" width="12.28515625" style="87" customWidth="1"/>
    <col min="12541" max="12541" width="14.85546875" style="87" customWidth="1"/>
    <col min="12542" max="12542" width="14.42578125" style="87" customWidth="1"/>
    <col min="12543" max="12545" width="15.140625" style="87" customWidth="1"/>
    <col min="12546" max="12546" width="13.7109375" style="87" customWidth="1"/>
    <col min="12547" max="12547" width="16.28515625" style="87" customWidth="1"/>
    <col min="12548" max="12551" width="7.85546875" style="87"/>
    <col min="12552" max="12552" width="14.7109375" style="87" bestFit="1" customWidth="1"/>
    <col min="12553" max="12794" width="7.85546875" style="87"/>
    <col min="12795" max="12795" width="26.42578125" style="87" customWidth="1"/>
    <col min="12796" max="12796" width="12.28515625" style="87" customWidth="1"/>
    <col min="12797" max="12797" width="14.85546875" style="87" customWidth="1"/>
    <col min="12798" max="12798" width="14.42578125" style="87" customWidth="1"/>
    <col min="12799" max="12801" width="15.140625" style="87" customWidth="1"/>
    <col min="12802" max="12802" width="13.7109375" style="87" customWidth="1"/>
    <col min="12803" max="12803" width="16.28515625" style="87" customWidth="1"/>
    <col min="12804" max="12807" width="7.85546875" style="87"/>
    <col min="12808" max="12808" width="14.7109375" style="87" bestFit="1" customWidth="1"/>
    <col min="12809" max="13050" width="7.85546875" style="87"/>
    <col min="13051" max="13051" width="26.42578125" style="87" customWidth="1"/>
    <col min="13052" max="13052" width="12.28515625" style="87" customWidth="1"/>
    <col min="13053" max="13053" width="14.85546875" style="87" customWidth="1"/>
    <col min="13054" max="13054" width="14.42578125" style="87" customWidth="1"/>
    <col min="13055" max="13057" width="15.140625" style="87" customWidth="1"/>
    <col min="13058" max="13058" width="13.7109375" style="87" customWidth="1"/>
    <col min="13059" max="13059" width="16.28515625" style="87" customWidth="1"/>
    <col min="13060" max="13063" width="7.85546875" style="87"/>
    <col min="13064" max="13064" width="14.7109375" style="87" bestFit="1" customWidth="1"/>
    <col min="13065" max="13306" width="7.85546875" style="87"/>
    <col min="13307" max="13307" width="26.42578125" style="87" customWidth="1"/>
    <col min="13308" max="13308" width="12.28515625" style="87" customWidth="1"/>
    <col min="13309" max="13309" width="14.85546875" style="87" customWidth="1"/>
    <col min="13310" max="13310" width="14.42578125" style="87" customWidth="1"/>
    <col min="13311" max="13313" width="15.140625" style="87" customWidth="1"/>
    <col min="13314" max="13314" width="13.7109375" style="87" customWidth="1"/>
    <col min="13315" max="13315" width="16.28515625" style="87" customWidth="1"/>
    <col min="13316" max="13319" width="7.85546875" style="87"/>
    <col min="13320" max="13320" width="14.7109375" style="87" bestFit="1" customWidth="1"/>
    <col min="13321" max="13562" width="7.85546875" style="87"/>
    <col min="13563" max="13563" width="26.42578125" style="87" customWidth="1"/>
    <col min="13564" max="13564" width="12.28515625" style="87" customWidth="1"/>
    <col min="13565" max="13565" width="14.85546875" style="87" customWidth="1"/>
    <col min="13566" max="13566" width="14.42578125" style="87" customWidth="1"/>
    <col min="13567" max="13569" width="15.140625" style="87" customWidth="1"/>
    <col min="13570" max="13570" width="13.7109375" style="87" customWidth="1"/>
    <col min="13571" max="13571" width="16.28515625" style="87" customWidth="1"/>
    <col min="13572" max="13575" width="7.85546875" style="87"/>
    <col min="13576" max="13576" width="14.7109375" style="87" bestFit="1" customWidth="1"/>
    <col min="13577" max="13818" width="7.85546875" style="87"/>
    <col min="13819" max="13819" width="26.42578125" style="87" customWidth="1"/>
    <col min="13820" max="13820" width="12.28515625" style="87" customWidth="1"/>
    <col min="13821" max="13821" width="14.85546875" style="87" customWidth="1"/>
    <col min="13822" max="13822" width="14.42578125" style="87" customWidth="1"/>
    <col min="13823" max="13825" width="15.140625" style="87" customWidth="1"/>
    <col min="13826" max="13826" width="13.7109375" style="87" customWidth="1"/>
    <col min="13827" max="13827" width="16.28515625" style="87" customWidth="1"/>
    <col min="13828" max="13831" width="7.85546875" style="87"/>
    <col min="13832" max="13832" width="14.7109375" style="87" bestFit="1" customWidth="1"/>
    <col min="13833" max="14074" width="7.85546875" style="87"/>
    <col min="14075" max="14075" width="26.42578125" style="87" customWidth="1"/>
    <col min="14076" max="14076" width="12.28515625" style="87" customWidth="1"/>
    <col min="14077" max="14077" width="14.85546875" style="87" customWidth="1"/>
    <col min="14078" max="14078" width="14.42578125" style="87" customWidth="1"/>
    <col min="14079" max="14081" width="15.140625" style="87" customWidth="1"/>
    <col min="14082" max="14082" width="13.7109375" style="87" customWidth="1"/>
    <col min="14083" max="14083" width="16.28515625" style="87" customWidth="1"/>
    <col min="14084" max="14087" width="7.85546875" style="87"/>
    <col min="14088" max="14088" width="14.7109375" style="87" bestFit="1" customWidth="1"/>
    <col min="14089" max="14330" width="7.85546875" style="87"/>
    <col min="14331" max="14331" width="26.42578125" style="87" customWidth="1"/>
    <col min="14332" max="14332" width="12.28515625" style="87" customWidth="1"/>
    <col min="14333" max="14333" width="14.85546875" style="87" customWidth="1"/>
    <col min="14334" max="14334" width="14.42578125" style="87" customWidth="1"/>
    <col min="14335" max="14337" width="15.140625" style="87" customWidth="1"/>
    <col min="14338" max="14338" width="13.7109375" style="87" customWidth="1"/>
    <col min="14339" max="14339" width="16.28515625" style="87" customWidth="1"/>
    <col min="14340" max="14343" width="7.85546875" style="87"/>
    <col min="14344" max="14344" width="14.7109375" style="87" bestFit="1" customWidth="1"/>
    <col min="14345" max="14586" width="7.85546875" style="87"/>
    <col min="14587" max="14587" width="26.42578125" style="87" customWidth="1"/>
    <col min="14588" max="14588" width="12.28515625" style="87" customWidth="1"/>
    <col min="14589" max="14589" width="14.85546875" style="87" customWidth="1"/>
    <col min="14590" max="14590" width="14.42578125" style="87" customWidth="1"/>
    <col min="14591" max="14593" width="15.140625" style="87" customWidth="1"/>
    <col min="14594" max="14594" width="13.7109375" style="87" customWidth="1"/>
    <col min="14595" max="14595" width="16.28515625" style="87" customWidth="1"/>
    <col min="14596" max="14599" width="7.85546875" style="87"/>
    <col min="14600" max="14600" width="14.7109375" style="87" bestFit="1" customWidth="1"/>
    <col min="14601" max="14842" width="7.85546875" style="87"/>
    <col min="14843" max="14843" width="26.42578125" style="87" customWidth="1"/>
    <col min="14844" max="14844" width="12.28515625" style="87" customWidth="1"/>
    <col min="14845" max="14845" width="14.85546875" style="87" customWidth="1"/>
    <col min="14846" max="14846" width="14.42578125" style="87" customWidth="1"/>
    <col min="14847" max="14849" width="15.140625" style="87" customWidth="1"/>
    <col min="14850" max="14850" width="13.7109375" style="87" customWidth="1"/>
    <col min="14851" max="14851" width="16.28515625" style="87" customWidth="1"/>
    <col min="14852" max="14855" width="7.85546875" style="87"/>
    <col min="14856" max="14856" width="14.7109375" style="87" bestFit="1" customWidth="1"/>
    <col min="14857" max="15098" width="7.85546875" style="87"/>
    <col min="15099" max="15099" width="26.42578125" style="87" customWidth="1"/>
    <col min="15100" max="15100" width="12.28515625" style="87" customWidth="1"/>
    <col min="15101" max="15101" width="14.85546875" style="87" customWidth="1"/>
    <col min="15102" max="15102" width="14.42578125" style="87" customWidth="1"/>
    <col min="15103" max="15105" width="15.140625" style="87" customWidth="1"/>
    <col min="15106" max="15106" width="13.7109375" style="87" customWidth="1"/>
    <col min="15107" max="15107" width="16.28515625" style="87" customWidth="1"/>
    <col min="15108" max="15111" width="7.85546875" style="87"/>
    <col min="15112" max="15112" width="14.7109375" style="87" bestFit="1" customWidth="1"/>
    <col min="15113" max="15354" width="7.85546875" style="87"/>
    <col min="15355" max="15355" width="26.42578125" style="87" customWidth="1"/>
    <col min="15356" max="15356" width="12.28515625" style="87" customWidth="1"/>
    <col min="15357" max="15357" width="14.85546875" style="87" customWidth="1"/>
    <col min="15358" max="15358" width="14.42578125" style="87" customWidth="1"/>
    <col min="15359" max="15361" width="15.140625" style="87" customWidth="1"/>
    <col min="15362" max="15362" width="13.7109375" style="87" customWidth="1"/>
    <col min="15363" max="15363" width="16.28515625" style="87" customWidth="1"/>
    <col min="15364" max="15367" width="7.85546875" style="87"/>
    <col min="15368" max="15368" width="14.7109375" style="87" bestFit="1" customWidth="1"/>
    <col min="15369" max="15610" width="7.85546875" style="87"/>
    <col min="15611" max="15611" width="26.42578125" style="87" customWidth="1"/>
    <col min="15612" max="15612" width="12.28515625" style="87" customWidth="1"/>
    <col min="15613" max="15613" width="14.85546875" style="87" customWidth="1"/>
    <col min="15614" max="15614" width="14.42578125" style="87" customWidth="1"/>
    <col min="15615" max="15617" width="15.140625" style="87" customWidth="1"/>
    <col min="15618" max="15618" width="13.7109375" style="87" customWidth="1"/>
    <col min="15619" max="15619" width="16.28515625" style="87" customWidth="1"/>
    <col min="15620" max="15623" width="7.85546875" style="87"/>
    <col min="15624" max="15624" width="14.7109375" style="87" bestFit="1" customWidth="1"/>
    <col min="15625" max="15866" width="7.85546875" style="87"/>
    <col min="15867" max="15867" width="26.42578125" style="87" customWidth="1"/>
    <col min="15868" max="15868" width="12.28515625" style="87" customWidth="1"/>
    <col min="15869" max="15869" width="14.85546875" style="87" customWidth="1"/>
    <col min="15870" max="15870" width="14.42578125" style="87" customWidth="1"/>
    <col min="15871" max="15873" width="15.140625" style="87" customWidth="1"/>
    <col min="15874" max="15874" width="13.7109375" style="87" customWidth="1"/>
    <col min="15875" max="15875" width="16.28515625" style="87" customWidth="1"/>
    <col min="15876" max="15879" width="7.85546875" style="87"/>
    <col min="15880" max="15880" width="14.7109375" style="87" bestFit="1" customWidth="1"/>
    <col min="15881" max="16122" width="7.85546875" style="87"/>
    <col min="16123" max="16123" width="26.42578125" style="87" customWidth="1"/>
    <col min="16124" max="16124" width="12.28515625" style="87" customWidth="1"/>
    <col min="16125" max="16125" width="14.85546875" style="87" customWidth="1"/>
    <col min="16126" max="16126" width="14.42578125" style="87" customWidth="1"/>
    <col min="16127" max="16129" width="15.140625" style="87" customWidth="1"/>
    <col min="16130" max="16130" width="13.7109375" style="87" customWidth="1"/>
    <col min="16131" max="16131" width="16.28515625" style="87" customWidth="1"/>
    <col min="16132" max="16135" width="7.85546875" style="87"/>
    <col min="16136" max="16136" width="14.7109375" style="87" bestFit="1" customWidth="1"/>
    <col min="16137" max="16384" width="7.85546875" style="87"/>
  </cols>
  <sheetData>
    <row r="5" spans="1:9" ht="18" x14ac:dyDescent="0.25">
      <c r="A5" s="215" t="s">
        <v>61</v>
      </c>
      <c r="B5" s="215"/>
      <c r="C5" s="215"/>
      <c r="D5" s="215"/>
      <c r="E5" s="215"/>
      <c r="F5" s="215"/>
      <c r="G5" s="215"/>
      <c r="H5" s="215"/>
      <c r="I5" s="215"/>
    </row>
    <row r="6" spans="1:9" s="91" customFormat="1" ht="23.25" x14ac:dyDescent="0.35">
      <c r="A6" s="88" t="s">
        <v>0</v>
      </c>
      <c r="B6" s="89"/>
      <c r="C6" s="90"/>
      <c r="D6" s="90"/>
      <c r="E6" s="90"/>
      <c r="F6" s="90"/>
      <c r="G6" s="90"/>
      <c r="H6" s="90"/>
      <c r="I6" s="90"/>
    </row>
    <row r="7" spans="1:9" s="93" customFormat="1" ht="15.75" x14ac:dyDescent="0.25">
      <c r="A7" s="92" t="s">
        <v>62</v>
      </c>
    </row>
    <row r="8" spans="1:9" s="95" customFormat="1" ht="25.5" x14ac:dyDescent="0.2">
      <c r="A8" s="94" t="s">
        <v>3</v>
      </c>
      <c r="B8" s="94" t="s">
        <v>63</v>
      </c>
      <c r="C8" s="94" t="s">
        <v>64</v>
      </c>
      <c r="D8" s="94" t="s">
        <v>65</v>
      </c>
      <c r="E8" s="94" t="s">
        <v>66</v>
      </c>
      <c r="F8" s="94" t="s">
        <v>67</v>
      </c>
      <c r="G8" s="94" t="s">
        <v>68</v>
      </c>
      <c r="H8" s="94" t="s">
        <v>69</v>
      </c>
      <c r="I8" s="94" t="s">
        <v>70</v>
      </c>
    </row>
    <row r="9" spans="1:9" customFormat="1" x14ac:dyDescent="0.25">
      <c r="A9" s="96" t="s">
        <v>71</v>
      </c>
      <c r="B9" s="97"/>
      <c r="C9" s="98"/>
      <c r="D9" s="99"/>
      <c r="E9" s="99"/>
      <c r="F9" s="99"/>
      <c r="G9" s="99"/>
      <c r="H9" s="99"/>
      <c r="I9" s="100"/>
    </row>
    <row r="10" spans="1:9" customFormat="1" x14ac:dyDescent="0.25">
      <c r="A10" s="101" t="s">
        <v>114</v>
      </c>
      <c r="B10" s="102">
        <v>1</v>
      </c>
      <c r="C10" s="190">
        <f>17.68*1.15</f>
        <v>20.331999999999997</v>
      </c>
      <c r="D10" s="103">
        <v>11</v>
      </c>
      <c r="E10" s="104">
        <v>0</v>
      </c>
      <c r="F10" s="104">
        <f>(C10*2.2*B10*4)*1.7+(C10*10*B10)*2</f>
        <v>710.80671999999981</v>
      </c>
      <c r="G10" s="104">
        <v>0</v>
      </c>
      <c r="H10" s="104">
        <f>C10*220*B10</f>
        <v>4473.0399999999991</v>
      </c>
      <c r="I10" s="107">
        <f t="shared" ref="I10:I11" si="0">E10+F10+G10+H10</f>
        <v>5183.8467199999986</v>
      </c>
    </row>
    <row r="11" spans="1:9" customFormat="1" x14ac:dyDescent="0.25">
      <c r="A11" s="101" t="s">
        <v>60</v>
      </c>
      <c r="B11" s="102">
        <v>1</v>
      </c>
      <c r="C11" s="105">
        <f>19.5*1.2</f>
        <v>23.4</v>
      </c>
      <c r="D11" s="103">
        <v>11</v>
      </c>
      <c r="E11" s="104">
        <v>0</v>
      </c>
      <c r="F11" s="104">
        <f>(C11*2.2*B11*4)*1.7+(C11*10*B11)*2</f>
        <v>818.06400000000008</v>
      </c>
      <c r="G11" s="104">
        <v>0</v>
      </c>
      <c r="H11" s="104">
        <f>C11*220*B11</f>
        <v>5148</v>
      </c>
      <c r="I11" s="107">
        <f t="shared" si="0"/>
        <v>5966.0640000000003</v>
      </c>
    </row>
    <row r="12" spans="1:9" customFormat="1" x14ac:dyDescent="0.25">
      <c r="A12" s="106" t="s">
        <v>72</v>
      </c>
      <c r="B12" s="102"/>
      <c r="C12" s="105"/>
      <c r="D12" s="103"/>
      <c r="E12" s="104"/>
      <c r="F12" s="104"/>
      <c r="G12" s="104"/>
      <c r="H12" s="104"/>
      <c r="I12" s="107"/>
    </row>
    <row r="13" spans="1:9" customFormat="1" x14ac:dyDescent="0.25">
      <c r="A13" s="101" t="s">
        <v>102</v>
      </c>
      <c r="B13" s="102">
        <v>8</v>
      </c>
      <c r="C13" s="105">
        <f>9.46*1.15</f>
        <v>10.879</v>
      </c>
      <c r="D13" s="103">
        <v>11</v>
      </c>
      <c r="E13" s="104">
        <v>0</v>
      </c>
      <c r="F13" s="104">
        <f>(C13*2.2*B13*4)*1.7+(C13*10*B13)*2</f>
        <v>3042.6387199999999</v>
      </c>
      <c r="G13" s="104">
        <v>0</v>
      </c>
      <c r="H13" s="104">
        <f t="shared" ref="H13" si="1">C13*220*B13</f>
        <v>19147.04</v>
      </c>
      <c r="I13" s="107">
        <f>E13+F13+G13+H13</f>
        <v>22189.67872</v>
      </c>
    </row>
    <row r="14" spans="1:9" customFormat="1" x14ac:dyDescent="0.25">
      <c r="A14" s="108"/>
      <c r="B14" s="102"/>
      <c r="C14" s="109"/>
      <c r="D14" s="103"/>
      <c r="E14" s="103"/>
      <c r="F14" s="103"/>
      <c r="G14" s="103"/>
      <c r="H14" s="110"/>
      <c r="I14" s="111"/>
    </row>
    <row r="15" spans="1:9" customFormat="1" x14ac:dyDescent="0.25">
      <c r="A15" s="106"/>
      <c r="B15" s="112"/>
      <c r="C15" s="109"/>
      <c r="D15" s="103"/>
      <c r="E15" s="103"/>
      <c r="F15" s="103"/>
      <c r="G15" s="103"/>
      <c r="H15" s="103"/>
      <c r="I15" s="113"/>
    </row>
    <row r="16" spans="1:9" customFormat="1" x14ac:dyDescent="0.25">
      <c r="A16" s="114"/>
      <c r="B16" s="115"/>
      <c r="C16" s="109"/>
      <c r="D16" s="103"/>
      <c r="E16" s="116"/>
      <c r="F16" s="116"/>
      <c r="G16" s="116"/>
      <c r="H16" s="110"/>
      <c r="I16" s="111"/>
    </row>
    <row r="17" spans="1:9" customFormat="1" x14ac:dyDescent="0.25">
      <c r="A17" s="117" t="s">
        <v>113</v>
      </c>
      <c r="B17" s="118"/>
      <c r="C17" s="119"/>
      <c r="D17" s="120"/>
      <c r="E17" s="120"/>
      <c r="F17" s="120"/>
      <c r="G17" s="120"/>
      <c r="H17" s="120"/>
      <c r="I17" s="121"/>
    </row>
    <row r="18" spans="1:9" s="93" customFormat="1" x14ac:dyDescent="0.2">
      <c r="C18" s="122"/>
      <c r="D18" s="216" t="s">
        <v>73</v>
      </c>
      <c r="E18" s="217"/>
      <c r="F18" s="217"/>
      <c r="G18" s="217"/>
      <c r="H18" s="218"/>
      <c r="I18" s="123">
        <f>SUM(I10:I16)</f>
        <v>33339.589439999996</v>
      </c>
    </row>
    <row r="19" spans="1:9" s="93" customFormat="1" ht="15.75" x14ac:dyDescent="0.25">
      <c r="A19" s="92" t="s">
        <v>74</v>
      </c>
    </row>
    <row r="20" spans="1:9" s="93" customFormat="1" ht="12.75" hidden="1" x14ac:dyDescent="0.2">
      <c r="A20" s="124" t="s">
        <v>75</v>
      </c>
      <c r="B20" s="125" t="s">
        <v>76</v>
      </c>
      <c r="C20" s="126" t="s">
        <v>77</v>
      </c>
      <c r="D20" s="127"/>
      <c r="E20" s="127"/>
      <c r="F20" s="127"/>
      <c r="G20" s="127"/>
      <c r="H20" s="127"/>
    </row>
    <row r="21" spans="1:9" s="93" customFormat="1" ht="12.75" hidden="1" x14ac:dyDescent="0.2">
      <c r="A21" s="128" t="s">
        <v>78</v>
      </c>
      <c r="B21" s="129"/>
      <c r="C21" s="130"/>
      <c r="D21" s="131"/>
      <c r="E21" s="131"/>
      <c r="F21" s="131"/>
      <c r="G21" s="131"/>
      <c r="H21" s="131"/>
    </row>
    <row r="22" spans="1:9" s="93" customFormat="1" ht="12.75" hidden="1" x14ac:dyDescent="0.2">
      <c r="A22" s="132" t="s">
        <v>79</v>
      </c>
      <c r="B22" s="133">
        <v>0.2</v>
      </c>
      <c r="C22" s="134">
        <f>I18*B22</f>
        <v>6667.9178879999999</v>
      </c>
      <c r="D22" s="131"/>
      <c r="E22" s="131"/>
      <c r="F22" s="131"/>
      <c r="G22" s="131"/>
      <c r="H22" s="131"/>
    </row>
    <row r="23" spans="1:9" s="93" customFormat="1" ht="12.75" hidden="1" x14ac:dyDescent="0.2">
      <c r="A23" s="132" t="s">
        <v>80</v>
      </c>
      <c r="B23" s="133">
        <v>8.5000000000000006E-2</v>
      </c>
      <c r="C23" s="134">
        <f>I18*B23</f>
        <v>2833.8651024000001</v>
      </c>
      <c r="D23" s="135"/>
      <c r="E23" s="135"/>
      <c r="F23" s="135"/>
      <c r="G23" s="135"/>
      <c r="H23" s="131"/>
    </row>
    <row r="24" spans="1:9" s="93" customFormat="1" ht="12.75" hidden="1" x14ac:dyDescent="0.2">
      <c r="A24" s="132"/>
      <c r="B24" s="133"/>
      <c r="C24" s="134"/>
      <c r="D24" s="135"/>
      <c r="E24" s="135"/>
      <c r="F24" s="135"/>
      <c r="G24" s="135"/>
      <c r="H24" s="131"/>
    </row>
    <row r="25" spans="1:9" s="93" customFormat="1" ht="12.75" hidden="1" x14ac:dyDescent="0.2">
      <c r="A25" s="136" t="s">
        <v>81</v>
      </c>
      <c r="B25" s="137"/>
      <c r="C25" s="138"/>
      <c r="D25" s="131"/>
      <c r="E25" s="131"/>
      <c r="F25" s="131"/>
      <c r="G25" s="131"/>
      <c r="H25" s="131"/>
    </row>
    <row r="26" spans="1:9" s="93" customFormat="1" ht="12.75" hidden="1" x14ac:dyDescent="0.2">
      <c r="A26" s="132" t="s">
        <v>82</v>
      </c>
      <c r="B26" s="133">
        <v>0.1091</v>
      </c>
      <c r="C26" s="134">
        <f>I18*B26</f>
        <v>3637.3492079039997</v>
      </c>
      <c r="D26" s="131"/>
      <c r="E26" s="131"/>
      <c r="F26" s="131"/>
      <c r="G26" s="131"/>
      <c r="H26" s="131"/>
    </row>
    <row r="27" spans="1:9" s="93" customFormat="1" ht="12.75" hidden="1" x14ac:dyDescent="0.2">
      <c r="A27" s="132" t="s">
        <v>83</v>
      </c>
      <c r="B27" s="133">
        <v>9.4500000000000001E-2</v>
      </c>
      <c r="C27" s="134">
        <f>I18*B27</f>
        <v>3150.5912020799997</v>
      </c>
      <c r="D27" s="131"/>
      <c r="E27" s="131"/>
      <c r="F27" s="131"/>
      <c r="G27" s="131"/>
      <c r="H27" s="131"/>
    </row>
    <row r="28" spans="1:9" s="93" customFormat="1" ht="12.75" hidden="1" x14ac:dyDescent="0.2">
      <c r="A28" s="132" t="s">
        <v>84</v>
      </c>
      <c r="B28" s="139">
        <v>5.4999999999999997E-3</v>
      </c>
      <c r="C28" s="134">
        <f>I18*B28</f>
        <v>183.36774191999996</v>
      </c>
      <c r="D28" s="131"/>
      <c r="E28" s="131"/>
      <c r="F28" s="131"/>
      <c r="G28" s="131"/>
      <c r="H28" s="131"/>
    </row>
    <row r="29" spans="1:9" s="93" customFormat="1" ht="12.75" hidden="1" x14ac:dyDescent="0.2">
      <c r="A29" s="132" t="s">
        <v>85</v>
      </c>
      <c r="B29" s="133">
        <v>0.5</v>
      </c>
      <c r="C29" s="134">
        <f>I18*B29</f>
        <v>16669.794719999998</v>
      </c>
      <c r="D29" s="131"/>
      <c r="E29" s="131"/>
      <c r="F29" s="131"/>
      <c r="G29" s="131"/>
      <c r="H29" s="131"/>
    </row>
    <row r="30" spans="1:9" s="93" customFormat="1" ht="12.75" hidden="1" x14ac:dyDescent="0.2">
      <c r="A30" s="132"/>
      <c r="B30" s="140"/>
      <c r="C30" s="134"/>
      <c r="D30" s="131"/>
      <c r="E30" s="131"/>
      <c r="F30" s="131"/>
      <c r="G30" s="131"/>
      <c r="H30" s="131"/>
    </row>
    <row r="31" spans="1:9" s="93" customFormat="1" ht="12.75" hidden="1" x14ac:dyDescent="0.2">
      <c r="A31" s="136" t="s">
        <v>86</v>
      </c>
      <c r="B31" s="137"/>
      <c r="C31" s="141"/>
      <c r="D31" s="131"/>
      <c r="E31" s="131"/>
      <c r="F31" s="131"/>
      <c r="G31" s="131"/>
      <c r="H31" s="131"/>
    </row>
    <row r="32" spans="1:9" s="93" customFormat="1" ht="12.75" hidden="1" x14ac:dyDescent="0.2">
      <c r="A32" s="136"/>
      <c r="B32" s="137"/>
      <c r="C32" s="141"/>
      <c r="D32" s="131"/>
      <c r="E32" s="131"/>
      <c r="F32" s="131"/>
      <c r="G32" s="131"/>
      <c r="H32" s="131"/>
    </row>
    <row r="33" spans="1:9" s="93" customFormat="1" ht="12.75" hidden="1" x14ac:dyDescent="0.2">
      <c r="A33" s="132" t="s">
        <v>87</v>
      </c>
      <c r="B33" s="133">
        <v>7.9299999999999995E-2</v>
      </c>
      <c r="C33" s="134">
        <f>I18*B33</f>
        <v>2643.8294425919994</v>
      </c>
      <c r="D33" s="131"/>
      <c r="E33" s="131"/>
      <c r="F33" s="131"/>
      <c r="G33" s="131"/>
      <c r="H33" s="131"/>
    </row>
    <row r="34" spans="1:9" s="93" customFormat="1" ht="12.75" hidden="1" x14ac:dyDescent="0.2">
      <c r="A34" s="132"/>
      <c r="B34" s="133"/>
      <c r="C34" s="134"/>
      <c r="D34" s="131"/>
      <c r="E34" s="131"/>
      <c r="F34" s="131"/>
      <c r="G34" s="131"/>
      <c r="H34" s="131"/>
    </row>
    <row r="35" spans="1:9" s="93" customFormat="1" ht="12.75" hidden="1" x14ac:dyDescent="0.2">
      <c r="A35" s="136" t="s">
        <v>88</v>
      </c>
      <c r="B35" s="137"/>
      <c r="C35" s="141"/>
      <c r="D35" s="131"/>
      <c r="E35" s="131"/>
      <c r="F35" s="131"/>
      <c r="G35" s="131"/>
      <c r="H35" s="131"/>
    </row>
    <row r="36" spans="1:9" s="93" customFormat="1" ht="12.75" hidden="1" x14ac:dyDescent="0.2">
      <c r="A36" s="136"/>
      <c r="B36" s="142"/>
      <c r="C36" s="141"/>
      <c r="D36" s="131"/>
      <c r="E36" s="131"/>
      <c r="F36" s="131"/>
      <c r="G36" s="131"/>
      <c r="H36" s="131"/>
    </row>
    <row r="37" spans="1:9" s="93" customFormat="1" ht="12.75" hidden="1" x14ac:dyDescent="0.2">
      <c r="A37" s="132" t="s">
        <v>89</v>
      </c>
      <c r="B37" s="143" t="s">
        <v>90</v>
      </c>
      <c r="C37" s="134">
        <f>50/100*C23</f>
        <v>1416.9325512</v>
      </c>
      <c r="D37" s="131"/>
      <c r="E37" s="131"/>
      <c r="F37" s="131"/>
      <c r="G37" s="131"/>
      <c r="H37" s="131"/>
    </row>
    <row r="38" spans="1:9" s="93" customFormat="1" ht="12.75" hidden="1" x14ac:dyDescent="0.2">
      <c r="A38" s="144"/>
      <c r="B38" s="145"/>
      <c r="C38" s="146"/>
      <c r="D38" s="131"/>
      <c r="E38" s="131"/>
      <c r="F38" s="131"/>
      <c r="G38" s="131"/>
      <c r="H38" s="131"/>
    </row>
    <row r="39" spans="1:9" s="93" customFormat="1" ht="12.75" hidden="1" x14ac:dyDescent="0.2">
      <c r="A39" s="147" t="s">
        <v>91</v>
      </c>
      <c r="B39" s="148"/>
      <c r="C39" s="149">
        <f>SUM(C22:C38)</f>
        <v>37203.647856096002</v>
      </c>
      <c r="D39" s="150"/>
      <c r="E39" s="151"/>
      <c r="F39" s="151"/>
      <c r="G39" s="151"/>
      <c r="H39" s="152"/>
    </row>
    <row r="40" spans="1:9" s="93" customFormat="1" ht="12.75" x14ac:dyDescent="0.2">
      <c r="B40" s="127"/>
    </row>
    <row r="41" spans="1:9" s="93" customFormat="1" ht="12.75" x14ac:dyDescent="0.2">
      <c r="A41" s="153"/>
      <c r="C41" s="154"/>
      <c r="D41" s="219" t="s">
        <v>92</v>
      </c>
      <c r="E41" s="220"/>
      <c r="F41" s="155"/>
      <c r="G41" s="155"/>
      <c r="H41" s="221">
        <f>C39+I18</f>
        <v>70543.237296095991</v>
      </c>
      <c r="I41" s="222"/>
    </row>
    <row r="42" spans="1:9" s="93" customFormat="1" ht="15.75" x14ac:dyDescent="0.25">
      <c r="A42" s="156"/>
    </row>
    <row r="43" spans="1:9" s="93" customFormat="1" x14ac:dyDescent="0.2">
      <c r="A43" s="166"/>
      <c r="B43" s="167" t="s">
        <v>107</v>
      </c>
      <c r="C43" s="167" t="s">
        <v>108</v>
      </c>
      <c r="D43" s="168" t="s">
        <v>109</v>
      </c>
      <c r="E43" s="168" t="s">
        <v>110</v>
      </c>
      <c r="F43" s="168" t="s">
        <v>111</v>
      </c>
      <c r="G43" s="168" t="s">
        <v>112</v>
      </c>
    </row>
    <row r="44" spans="1:9" s="93" customFormat="1" ht="12.75" x14ac:dyDescent="0.2">
      <c r="A44" s="101" t="s">
        <v>114</v>
      </c>
      <c r="B44" s="102">
        <v>1</v>
      </c>
      <c r="C44" s="169">
        <v>10</v>
      </c>
      <c r="D44" s="168">
        <v>5.4</v>
      </c>
      <c r="E44" s="168">
        <v>12.96</v>
      </c>
      <c r="F44" s="170">
        <v>0</v>
      </c>
      <c r="G44" s="171">
        <f>(B44*C44*(D44+E44+F44))+(33*(D44+E44))</f>
        <v>789.48</v>
      </c>
    </row>
    <row r="45" spans="1:9" s="93" customFormat="1" ht="12.75" x14ac:dyDescent="0.2">
      <c r="A45" s="101" t="s">
        <v>60</v>
      </c>
      <c r="B45" s="102">
        <v>1</v>
      </c>
      <c r="C45" s="169">
        <v>10</v>
      </c>
      <c r="D45" s="168">
        <v>5.4</v>
      </c>
      <c r="E45" s="168">
        <v>12.96</v>
      </c>
      <c r="F45" s="170">
        <v>0</v>
      </c>
      <c r="G45" s="171">
        <f>(B45*C45*(D45+E45+F45))+(33*(D45+E45))</f>
        <v>789.48</v>
      </c>
    </row>
    <row r="46" spans="1:9" s="93" customFormat="1" ht="12.75" x14ac:dyDescent="0.2">
      <c r="A46" s="101" t="s">
        <v>102</v>
      </c>
      <c r="B46" s="102">
        <v>8</v>
      </c>
      <c r="C46" s="169">
        <v>10</v>
      </c>
      <c r="D46" s="168">
        <v>5.4</v>
      </c>
      <c r="E46" s="168">
        <v>12.96</v>
      </c>
      <c r="F46" s="170">
        <v>0</v>
      </c>
      <c r="G46" s="171">
        <f>(B46*C46*(D46+E46+F46))</f>
        <v>1468.8</v>
      </c>
    </row>
    <row r="47" spans="1:9" s="93" customFormat="1" ht="12.75" x14ac:dyDescent="0.2">
      <c r="G47" s="172">
        <f>SUM(G45:G46)</f>
        <v>2258.2799999999997</v>
      </c>
    </row>
    <row r="48" spans="1:9" s="93" customFormat="1" x14ac:dyDescent="0.2">
      <c r="A48" s="158"/>
      <c r="B48" s="159"/>
      <c r="C48" s="157"/>
    </row>
    <row r="49" spans="1:3" s="93" customFormat="1" x14ac:dyDescent="0.2">
      <c r="A49" s="158"/>
      <c r="B49" s="159"/>
      <c r="C49" s="157"/>
    </row>
    <row r="50" spans="1:3" s="93" customFormat="1" ht="15.75" x14ac:dyDescent="0.25">
      <c r="A50" s="160"/>
      <c r="B50" s="159"/>
      <c r="C50" s="161"/>
    </row>
    <row r="51" spans="1:3" s="93" customFormat="1" ht="12.75" x14ac:dyDescent="0.2"/>
    <row r="52" spans="1:3" s="93" customFormat="1" ht="12.75" x14ac:dyDescent="0.2"/>
    <row r="53" spans="1:3" s="93" customFormat="1" ht="12.75" x14ac:dyDescent="0.2"/>
    <row r="54" spans="1:3" s="93" customFormat="1" ht="12.75" x14ac:dyDescent="0.2"/>
    <row r="55" spans="1:3" s="93" customFormat="1" ht="12.75" x14ac:dyDescent="0.2"/>
    <row r="56" spans="1:3" s="93" customFormat="1" ht="12.75" x14ac:dyDescent="0.2"/>
    <row r="57" spans="1:3" s="93" customFormat="1" ht="12.75" x14ac:dyDescent="0.2"/>
    <row r="58" spans="1:3" s="93" customFormat="1" ht="12.75" x14ac:dyDescent="0.2"/>
    <row r="59" spans="1:3" s="93" customFormat="1" ht="12.75" x14ac:dyDescent="0.2"/>
    <row r="60" spans="1:3" s="93" customFormat="1" ht="12.75" x14ac:dyDescent="0.2"/>
    <row r="61" spans="1:3" s="93" customFormat="1" ht="12.75" x14ac:dyDescent="0.2"/>
    <row r="62" spans="1:3" s="93" customFormat="1" ht="12.75" x14ac:dyDescent="0.2"/>
    <row r="63" spans="1:3" s="93" customFormat="1" ht="12.75" x14ac:dyDescent="0.2"/>
    <row r="64" spans="1:3" s="93" customFormat="1" ht="12.75" x14ac:dyDescent="0.2"/>
    <row r="65" s="93" customFormat="1" ht="12.75" x14ac:dyDescent="0.2"/>
    <row r="66" s="93" customFormat="1" ht="12.75" x14ac:dyDescent="0.2"/>
    <row r="67" s="93" customFormat="1" ht="12.75" x14ac:dyDescent="0.2"/>
  </sheetData>
  <mergeCells count="4">
    <mergeCell ref="A5:I5"/>
    <mergeCell ref="D18:H18"/>
    <mergeCell ref="D41:E41"/>
    <mergeCell ref="H41:I4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DFP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cp:lastPrinted>2019-01-09T13:38:16Z</cp:lastPrinted>
  <dcterms:created xsi:type="dcterms:W3CDTF">2015-06-16T16:59:49Z</dcterms:created>
  <dcterms:modified xsi:type="dcterms:W3CDTF">2019-01-09T15:25:10Z</dcterms:modified>
</cp:coreProperties>
</file>