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embeddings/oleObject9.bin" ContentType="application/vnd.openxmlformats-officedocument.oleObject"/>
  <Override PartName="/xl/drawings/drawing5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embeddings/oleObject12.bin" ContentType="application/vnd.openxmlformats-officedocument.oleObject"/>
  <Override PartName="/xl/drawings/drawing7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embeddings/oleObject19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5 - OUTROS\10 - TIMAC (BA)\1 - PROPOSTA COMERCIAL\PC-1336-WF-2025\"/>
    </mc:Choice>
  </mc:AlternateContent>
  <xr:revisionPtr revIDLastSave="0" documentId="13_ncr:1_{29746158-56FC-4764-A733-55B9FE500016}" xr6:coauthVersionLast="47" xr6:coauthVersionMax="47" xr10:uidLastSave="{00000000-0000-0000-0000-000000000000}"/>
  <bookViews>
    <workbookView xWindow="-120" yWindow="-120" windowWidth="29040" windowHeight="15720" firstSheet="8" activeTab="9" xr2:uid="{00000000-000D-0000-FFFF-FFFF00000000}"/>
  </bookViews>
  <sheets>
    <sheet name="RESUMO_CAPA " sheetId="8" state="hidden" r:id="rId1"/>
    <sheet name="RESUMO VALORES" sheetId="9" state="hidden" r:id="rId2"/>
    <sheet name="CRONOGRAMA MACRO" sheetId="6" state="hidden" r:id="rId3"/>
    <sheet name="DESPESAS REEMBOLSÁVEIS" sheetId="10" state="hidden" r:id="rId4"/>
    <sheet name="RESUMO_CAPA  (2)" sheetId="13" state="hidden" r:id="rId5"/>
    <sheet name="RESUMO VALORES (2)" sheetId="14" state="hidden" r:id="rId6"/>
    <sheet name="CRONOGRAMA MACRO (2)" sheetId="11" state="hidden" r:id="rId7"/>
    <sheet name="DESPESAS REEMBOLSÁVEIS (2)" sheetId="12" state="hidden" r:id="rId8"/>
    <sheet name="HH FORNALHA_PREV" sheetId="29" r:id="rId9"/>
    <sheet name="REAL" sheetId="3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DA">[1]FONTE!$B$41:$B$293</definedName>
    <definedName name="____________dd1" localSheetId="9" hidden="1">{#N/A,#N/A,FALSE,"ET-CAPA";#N/A,#N/A,FALSE,"ET-PAG1";#N/A,#N/A,FALSE,"ET-PAG2";#N/A,#N/A,FALSE,"ET-PAG3";#N/A,#N/A,FALSE,"ET-PAG4";#N/A,#N/A,FALSE,"ET-PAG5"}</definedName>
    <definedName name="____________dd1" hidden="1">{#N/A,#N/A,FALSE,"ET-CAPA";#N/A,#N/A,FALSE,"ET-PAG1";#N/A,#N/A,FALSE,"ET-PAG2";#N/A,#N/A,FALSE,"ET-PAG3";#N/A,#N/A,FALSE,"ET-PAG4";#N/A,#N/A,FALSE,"ET-PAG5"}</definedName>
    <definedName name="___________dd1" localSheetId="9" hidden="1">{#N/A,#N/A,FALSE,"ET-CAPA";#N/A,#N/A,FALSE,"ET-PAG1";#N/A,#N/A,FALSE,"ET-PAG2";#N/A,#N/A,FALSE,"ET-PAG3";#N/A,#N/A,FALSE,"ET-PAG4";#N/A,#N/A,FALSE,"ET-PAG5"}</definedName>
    <definedName name="___________dd1" hidden="1">{#N/A,#N/A,FALSE,"ET-CAPA";#N/A,#N/A,FALSE,"ET-PAG1";#N/A,#N/A,FALSE,"ET-PAG2";#N/A,#N/A,FALSE,"ET-PAG3";#N/A,#N/A,FALSE,"ET-PAG4";#N/A,#N/A,FALSE,"ET-PAG5"}</definedName>
    <definedName name="__________dd1" localSheetId="9" hidden="1">{#N/A,#N/A,FALSE,"ET-CAPA";#N/A,#N/A,FALSE,"ET-PAG1";#N/A,#N/A,FALSE,"ET-PAG2";#N/A,#N/A,FALSE,"ET-PAG3";#N/A,#N/A,FALSE,"ET-PAG4";#N/A,#N/A,FALSE,"ET-PAG5"}</definedName>
    <definedName name="__________dd1" hidden="1">{#N/A,#N/A,FALSE,"ET-CAPA";#N/A,#N/A,FALSE,"ET-PAG1";#N/A,#N/A,FALSE,"ET-PAG2";#N/A,#N/A,FALSE,"ET-PAG3";#N/A,#N/A,FALSE,"ET-PAG4";#N/A,#N/A,FALSE,"ET-PAG5"}</definedName>
    <definedName name="_________dd1" localSheetId="9" hidden="1">{#N/A,#N/A,FALSE,"ET-CAPA";#N/A,#N/A,FALSE,"ET-PAG1";#N/A,#N/A,FALSE,"ET-PAG2";#N/A,#N/A,FALSE,"ET-PAG3";#N/A,#N/A,FALSE,"ET-PAG4";#N/A,#N/A,FALSE,"ET-PAG5"}</definedName>
    <definedName name="_________dd1" hidden="1">{#N/A,#N/A,FALSE,"ET-CAPA";#N/A,#N/A,FALSE,"ET-PAG1";#N/A,#N/A,FALSE,"ET-PAG2";#N/A,#N/A,FALSE,"ET-PAG3";#N/A,#N/A,FALSE,"ET-PAG4";#N/A,#N/A,FALSE,"ET-PAG5"}</definedName>
    <definedName name="________aux1">[2]Resumo!#REF!</definedName>
    <definedName name="________aux2">[2]Resumo!#REF!</definedName>
    <definedName name="________aux5">[2]Resumo!#REF!</definedName>
    <definedName name="________aux6">[2]Resumo!#REF!</definedName>
    <definedName name="________cab1">#REF!</definedName>
    <definedName name="________cab3">[3]PFAB!$1:$12</definedName>
    <definedName name="________cab4">[3]FERR!$1:$12</definedName>
    <definedName name="________cab5">[3]ISOL!$1:$12</definedName>
    <definedName name="________cab6">[3]ISOL!$1:$12</definedName>
    <definedName name="________cab7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dd1" localSheetId="9" hidden="1">{#N/A,#N/A,FALSE,"ET-CAPA";#N/A,#N/A,FALSE,"ET-PAG1";#N/A,#N/A,FALSE,"ET-PAG2";#N/A,#N/A,FALSE,"ET-PAG3";#N/A,#N/A,FALSE,"ET-PAG4";#N/A,#N/A,FALSE,"ET-PAG5"}</definedName>
    <definedName name="________dd1" hidden="1">{#N/A,#N/A,FALSE,"ET-CAPA";#N/A,#N/A,FALSE,"ET-PAG1";#N/A,#N/A,FALSE,"ET-PAG2";#N/A,#N/A,FALSE,"ET-PAG3";#N/A,#N/A,FALSE,"ET-PAG4";#N/A,#N/A,FALSE,"ET-PAG5"}</definedName>
    <definedName name="________iso1">[2]Resumo!#REF!</definedName>
    <definedName name="________iso11">[2]Resumo!#REF!</definedName>
    <definedName name="________iso2">[2]Resumo!#REF!</definedName>
    <definedName name="________iso5">[2]Resumo!#REF!</definedName>
    <definedName name="________iso6">[2]Resumo!#REF!</definedName>
    <definedName name="________iso8">[2]Resumo!#REF!</definedName>
    <definedName name="________mo2">[2]Resumo!$X$442</definedName>
    <definedName name="________mo3">[2]Resumo!$X$394</definedName>
    <definedName name="________mo5">[2]Resumo!$X$13</definedName>
    <definedName name="________mo6">[2]Resumo!$X$26</definedName>
    <definedName name="________mo7">[2]Resumo!$X$118</definedName>
    <definedName name="________mo9">[2]Resumo!$X$450</definedName>
    <definedName name="________rev1">[2]Resumo!#REF!</definedName>
    <definedName name="________rev11">[2]Resumo!#REF!</definedName>
    <definedName name="________rev2">[2]Resumo!#REF!</definedName>
    <definedName name="________rev5">[2]Resumo!#REF!</definedName>
    <definedName name="________rev6">[2]Resumo!#REF!</definedName>
    <definedName name="________rev8">[2]Resumo!#REF!</definedName>
    <definedName name="________TAB1">#REF!</definedName>
    <definedName name="________TAB2">#REF!</definedName>
    <definedName name="________TAB3">#REF!</definedName>
    <definedName name="_______aux1">[2]Resumo!#REF!</definedName>
    <definedName name="_______aux2">[2]Resumo!#REF!</definedName>
    <definedName name="_______aux5">[2]Resumo!#REF!</definedName>
    <definedName name="_______aux6">[2]Resumo!#REF!</definedName>
    <definedName name="_______aux8">[2]Resumo!#REF!</definedName>
    <definedName name="_______cab1">#REF!</definedName>
    <definedName name="_______cab2">#REF!</definedName>
    <definedName name="_______cab3">[3]PFAB!$1:$12</definedName>
    <definedName name="_______cab4">[3]FERR!$1:$12</definedName>
    <definedName name="_______cab5">[3]ISOL!$1:$12</definedName>
    <definedName name="_______cab6">[3]ISOL!$1:$12</definedName>
    <definedName name="_______cab7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 localSheetId="9" hidden="1">{#N/A,#N/A,FALSE,"ET-CAPA";#N/A,#N/A,FALSE,"ET-PAG1";#N/A,#N/A,FALSE,"ET-PAG2";#N/A,#N/A,FALSE,"ET-PAG3";#N/A,#N/A,FALSE,"ET-PAG4";#N/A,#N/A,FALSE,"ET-PAG5"}</definedName>
    <definedName name="_______dd1" hidden="1">{#N/A,#N/A,FALSE,"ET-CAPA";#N/A,#N/A,FALSE,"ET-PAG1";#N/A,#N/A,FALSE,"ET-PAG2";#N/A,#N/A,FALSE,"ET-PAG3";#N/A,#N/A,FALSE,"ET-PAG4";#N/A,#N/A,FALSE,"ET-PAG5"}</definedName>
    <definedName name="_______iso1">[2]Resumo!#REF!</definedName>
    <definedName name="_______iso11">[2]Resumo!#REF!</definedName>
    <definedName name="_______iso2">[2]Resumo!#REF!</definedName>
    <definedName name="_______iso5">[2]Resumo!#REF!</definedName>
    <definedName name="_______iso6">[2]Resumo!#REF!</definedName>
    <definedName name="_______iso8">[2]Resumo!#REF!</definedName>
    <definedName name="_______mo2">[2]Resumo!$X$442</definedName>
    <definedName name="_______mo3">[2]Resumo!$X$394</definedName>
    <definedName name="_______mo5">[2]Resumo!$X$13</definedName>
    <definedName name="_______mo6">[2]Resumo!$X$26</definedName>
    <definedName name="_______mo7">[2]Resumo!$X$118</definedName>
    <definedName name="_______mo9">[2]Resumo!$X$450</definedName>
    <definedName name="_______rev1">[2]Resumo!#REF!</definedName>
    <definedName name="_______rev11">[2]Resumo!#REF!</definedName>
    <definedName name="_______rev2">[2]Resumo!#REF!</definedName>
    <definedName name="_______rev5">[2]Resumo!#REF!</definedName>
    <definedName name="_______rev6">[2]Resumo!#REF!</definedName>
    <definedName name="_______rev8">[2]Resumo!#REF!</definedName>
    <definedName name="_______TAB1">#REF!</definedName>
    <definedName name="_______TAB2">#REF!</definedName>
    <definedName name="_______TAB3">#REF!</definedName>
    <definedName name="______aux1">[2]Resumo!#REF!</definedName>
    <definedName name="______aux2">[2]Resumo!#REF!</definedName>
    <definedName name="______aux5">[2]Resumo!#REF!</definedName>
    <definedName name="______aux6">[2]Resumo!#REF!</definedName>
    <definedName name="______aux8">[2]Resumo!#REF!</definedName>
    <definedName name="______cab1">#REF!</definedName>
    <definedName name="______cab2">#REF!</definedName>
    <definedName name="______cab3">[3]PFAB!$1:$12</definedName>
    <definedName name="______cab4">[3]FERR!$1:$12</definedName>
    <definedName name="______cab5">[3]ISOL!$1:$12</definedName>
    <definedName name="______cab6">[3]ISOL!$1:$12</definedName>
    <definedName name="______cab7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 localSheetId="9" hidden="1">{#N/A,#N/A,FALSE,"ET-CAPA";#N/A,#N/A,FALSE,"ET-PAG1";#N/A,#N/A,FALSE,"ET-PAG2";#N/A,#N/A,FALSE,"ET-PAG3";#N/A,#N/A,FALSE,"ET-PAG4";#N/A,#N/A,FALSE,"ET-PAG5"}</definedName>
    <definedName name="______dd1" hidden="1">{#N/A,#N/A,FALSE,"ET-CAPA";#N/A,#N/A,FALSE,"ET-PAG1";#N/A,#N/A,FALSE,"ET-PAG2";#N/A,#N/A,FALSE,"ET-PAG3";#N/A,#N/A,FALSE,"ET-PAG4";#N/A,#N/A,FALSE,"ET-PAG5"}</definedName>
    <definedName name="______iso1">[2]Resumo!#REF!</definedName>
    <definedName name="______iso11">[2]Resumo!#REF!</definedName>
    <definedName name="______iso2">[2]Resumo!#REF!</definedName>
    <definedName name="______iso5">[2]Resumo!#REF!</definedName>
    <definedName name="______iso6">[2]Resumo!#REF!</definedName>
    <definedName name="______iso8">[2]Resumo!#REF!</definedName>
    <definedName name="______mo2">[2]Resumo!$X$442</definedName>
    <definedName name="______mo3">[2]Resumo!$X$394</definedName>
    <definedName name="______mo5">[2]Resumo!$X$13</definedName>
    <definedName name="______mo6">[2]Resumo!$X$26</definedName>
    <definedName name="______mo7">[2]Resumo!$X$118</definedName>
    <definedName name="______mo9">[2]Resumo!$X$450</definedName>
    <definedName name="______rev1">[2]Resumo!#REF!</definedName>
    <definedName name="______rev11">[2]Resumo!#REF!</definedName>
    <definedName name="______rev2">[2]Resumo!#REF!</definedName>
    <definedName name="______rev5">[2]Resumo!#REF!</definedName>
    <definedName name="______rev6">[2]Resumo!#REF!</definedName>
    <definedName name="______rev8">[2]Resumo!#REF!</definedName>
    <definedName name="______TAB1">#REF!</definedName>
    <definedName name="______TAB2">#REF!</definedName>
    <definedName name="______TAB3">#REF!</definedName>
    <definedName name="_____aux1" localSheetId="3">[2]Resumo!#REF!</definedName>
    <definedName name="_____aux1" localSheetId="7">[2]Resumo!#REF!</definedName>
    <definedName name="_____aux1" localSheetId="0">[2]Resumo!#REF!</definedName>
    <definedName name="_____aux1" localSheetId="4">[2]Resumo!#REF!</definedName>
    <definedName name="_____aux1">[2]Resumo!#REF!</definedName>
    <definedName name="_____aux2">[2]Resumo!#REF!</definedName>
    <definedName name="_____aux5">[2]Resumo!#REF!</definedName>
    <definedName name="_____aux6">[2]Resumo!#REF!</definedName>
    <definedName name="_____aux8">[2]Resumo!#REF!</definedName>
    <definedName name="_____cab1" localSheetId="3">#REF!</definedName>
    <definedName name="_____cab1" localSheetId="7">#REF!</definedName>
    <definedName name="_____cab1" localSheetId="0">#REF!</definedName>
    <definedName name="_____cab1" localSheetId="4">#REF!</definedName>
    <definedName name="_____cab1">#REF!</definedName>
    <definedName name="_____cab2">#REF!</definedName>
    <definedName name="_____cab3">[3]PFAB!$1:$12</definedName>
    <definedName name="_____cab4">[3]FERR!$1:$12</definedName>
    <definedName name="_____cab5">[3]ISOL!$1:$12</definedName>
    <definedName name="_____cab6">[3]ISOL!$1:$12</definedName>
    <definedName name="_____cab7" localSheetId="3">#REF!</definedName>
    <definedName name="_____cab7" localSheetId="7">#REF!</definedName>
    <definedName name="_____cab7" localSheetId="0">#REF!</definedName>
    <definedName name="_____cab7" localSheetId="4">#REF!</definedName>
    <definedName name="_____cab7">#REF!</definedName>
    <definedName name="_____DAT1" localSheetId="3">#REF!</definedName>
    <definedName name="_____DAT1" localSheetId="7">#REF!</definedName>
    <definedName name="_____DAT1" localSheetId="0">#REF!</definedName>
    <definedName name="_____DAT1" localSheetId="4">#REF!</definedName>
    <definedName name="_____DAT1">#REF!</definedName>
    <definedName name="_____DAT10" localSheetId="3">#REF!</definedName>
    <definedName name="_____DAT10" localSheetId="7">#REF!</definedName>
    <definedName name="_____DAT10" localSheetId="0">#REF!</definedName>
    <definedName name="_____DAT10" localSheetId="4">#REF!</definedName>
    <definedName name="_____DAT10">#REF!</definedName>
    <definedName name="_____DAT11" localSheetId="3">#REF!</definedName>
    <definedName name="_____DAT11" localSheetId="7">#REF!</definedName>
    <definedName name="_____DAT11">#REF!</definedName>
    <definedName name="_____DAT12" localSheetId="3">#REF!</definedName>
    <definedName name="_____DAT12" localSheetId="7">#REF!</definedName>
    <definedName name="_____DAT12">#REF!</definedName>
    <definedName name="_____DAT13" localSheetId="3">#REF!</definedName>
    <definedName name="_____DAT13" localSheetId="7">#REF!</definedName>
    <definedName name="_____DAT13">#REF!</definedName>
    <definedName name="_____DAT14" localSheetId="3">#REF!</definedName>
    <definedName name="_____DAT14" localSheetId="7">#REF!</definedName>
    <definedName name="_____DAT14">#REF!</definedName>
    <definedName name="_____DAT15" localSheetId="3">#REF!</definedName>
    <definedName name="_____DAT15" localSheetId="7">#REF!</definedName>
    <definedName name="_____DAT15">#REF!</definedName>
    <definedName name="_____DAT2" localSheetId="3">#REF!</definedName>
    <definedName name="_____DAT2" localSheetId="7">#REF!</definedName>
    <definedName name="_____DAT2">#REF!</definedName>
    <definedName name="_____DAT3" localSheetId="3">#REF!</definedName>
    <definedName name="_____DAT3" localSheetId="7">#REF!</definedName>
    <definedName name="_____DAT3">#REF!</definedName>
    <definedName name="_____DAT4" localSheetId="3">#REF!</definedName>
    <definedName name="_____DAT4" localSheetId="7">#REF!</definedName>
    <definedName name="_____DAT4">#REF!</definedName>
    <definedName name="_____DAT5" localSheetId="3">#REF!</definedName>
    <definedName name="_____DAT5" localSheetId="7">#REF!</definedName>
    <definedName name="_____DAT5">#REF!</definedName>
    <definedName name="_____DAT6" localSheetId="3">#REF!</definedName>
    <definedName name="_____DAT6" localSheetId="7">#REF!</definedName>
    <definedName name="_____DAT6">#REF!</definedName>
    <definedName name="_____DAT7" localSheetId="3">#REF!</definedName>
    <definedName name="_____DAT7" localSheetId="7">#REF!</definedName>
    <definedName name="_____DAT7">#REF!</definedName>
    <definedName name="_____DAT8" localSheetId="3">#REF!</definedName>
    <definedName name="_____DAT8" localSheetId="7">#REF!</definedName>
    <definedName name="_____DAT8">#REF!</definedName>
    <definedName name="_____DAT9" localSheetId="3">#REF!</definedName>
    <definedName name="_____DAT9" localSheetId="7">#REF!</definedName>
    <definedName name="_____DAT9">#REF!</definedName>
    <definedName name="_____dd1" localSheetId="9" hidden="1">{#N/A,#N/A,FALSE,"ET-CAPA";#N/A,#N/A,FALSE,"ET-PAG1";#N/A,#N/A,FALSE,"ET-PAG2";#N/A,#N/A,FALSE,"ET-PAG3";#N/A,#N/A,FALSE,"ET-PAG4";#N/A,#N/A,FALSE,"ET-PAG5"}</definedName>
    <definedName name="_____dd1" hidden="1">{#N/A,#N/A,FALSE,"ET-CAPA";#N/A,#N/A,FALSE,"ET-PAG1";#N/A,#N/A,FALSE,"ET-PAG2";#N/A,#N/A,FALSE,"ET-PAG3";#N/A,#N/A,FALSE,"ET-PAG4";#N/A,#N/A,FALSE,"ET-PAG5"}</definedName>
    <definedName name="_____ep1" localSheetId="9" hidden="1">{#N/A,#N/A,FALSE,"CONTROLE"}</definedName>
    <definedName name="_____ep1" hidden="1">{#N/A,#N/A,FALSE,"CONTROLE"}</definedName>
    <definedName name="_____iso1" localSheetId="3">[2]Resumo!#REF!</definedName>
    <definedName name="_____iso1" localSheetId="7">[2]Resumo!#REF!</definedName>
    <definedName name="_____iso1" localSheetId="0">[2]Resumo!#REF!</definedName>
    <definedName name="_____iso1" localSheetId="4">[2]Resumo!#REF!</definedName>
    <definedName name="_____iso1">[2]Resumo!#REF!</definedName>
    <definedName name="_____iso11" localSheetId="3">[2]Resumo!#REF!</definedName>
    <definedName name="_____iso11" localSheetId="7">[2]Resumo!#REF!</definedName>
    <definedName name="_____iso11" localSheetId="0">[2]Resumo!#REF!</definedName>
    <definedName name="_____iso11" localSheetId="4">[2]Resumo!#REF!</definedName>
    <definedName name="_____iso11">[2]Resumo!#REF!</definedName>
    <definedName name="_____iso2" localSheetId="0">[2]Resumo!#REF!</definedName>
    <definedName name="_____iso2" localSheetId="4">[2]Resumo!#REF!</definedName>
    <definedName name="_____iso2">[2]Resumo!#REF!</definedName>
    <definedName name="_____iso5" localSheetId="0">[2]Resumo!#REF!</definedName>
    <definedName name="_____iso5" localSheetId="4">[2]Resumo!#REF!</definedName>
    <definedName name="_____iso5">[2]Resumo!#REF!</definedName>
    <definedName name="_____iso6">[2]Resumo!#REF!</definedName>
    <definedName name="_____iso8">[2]Resumo!#REF!</definedName>
    <definedName name="_____mo2">[2]Resumo!$X$442</definedName>
    <definedName name="_____mo3">[2]Resumo!$X$394</definedName>
    <definedName name="_____mo5">[2]Resumo!$X$13</definedName>
    <definedName name="_____mo6">[2]Resumo!$X$26</definedName>
    <definedName name="_____mo7">[2]Resumo!$X$118</definedName>
    <definedName name="_____mo9">[2]Resumo!$X$450</definedName>
    <definedName name="_____rev1" localSheetId="3">[2]Resumo!#REF!</definedName>
    <definedName name="_____rev1" localSheetId="7">[2]Resumo!#REF!</definedName>
    <definedName name="_____rev1" localSheetId="0">[2]Resumo!#REF!</definedName>
    <definedName name="_____rev1" localSheetId="4">[2]Resumo!#REF!</definedName>
    <definedName name="_____rev1">[2]Resumo!#REF!</definedName>
    <definedName name="_____rev11" localSheetId="3">[2]Resumo!#REF!</definedName>
    <definedName name="_____rev11" localSheetId="7">[2]Resumo!#REF!</definedName>
    <definedName name="_____rev11" localSheetId="0">[2]Resumo!#REF!</definedName>
    <definedName name="_____rev11" localSheetId="4">[2]Resumo!#REF!</definedName>
    <definedName name="_____rev11">[2]Resumo!#REF!</definedName>
    <definedName name="_____rev2" localSheetId="0">[2]Resumo!#REF!</definedName>
    <definedName name="_____rev2" localSheetId="4">[2]Resumo!#REF!</definedName>
    <definedName name="_____rev2">[2]Resumo!#REF!</definedName>
    <definedName name="_____rev5" localSheetId="0">[2]Resumo!#REF!</definedName>
    <definedName name="_____rev5" localSheetId="4">[2]Resumo!#REF!</definedName>
    <definedName name="_____rev5">[2]Resumo!#REF!</definedName>
    <definedName name="_____rev6">[2]Resumo!#REF!</definedName>
    <definedName name="_____rev8">[2]Resumo!#REF!</definedName>
    <definedName name="_____TAB1" localSheetId="3">#REF!</definedName>
    <definedName name="_____TAB1" localSheetId="7">#REF!</definedName>
    <definedName name="_____TAB1" localSheetId="0">#REF!</definedName>
    <definedName name="_____TAB1" localSheetId="4">#REF!</definedName>
    <definedName name="_____TAB1">#REF!</definedName>
    <definedName name="_____TAB2" localSheetId="3">#REF!</definedName>
    <definedName name="_____TAB2" localSheetId="7">#REF!</definedName>
    <definedName name="_____TAB2" localSheetId="0">#REF!</definedName>
    <definedName name="_____TAB2" localSheetId="4">#REF!</definedName>
    <definedName name="_____TAB2">#REF!</definedName>
    <definedName name="_____TAB3" localSheetId="3">#REF!</definedName>
    <definedName name="_____TAB3" localSheetId="7">#REF!</definedName>
    <definedName name="_____TAB3" localSheetId="0">#REF!</definedName>
    <definedName name="_____TAB3" localSheetId="4">#REF!</definedName>
    <definedName name="_____TAB3">#REF!</definedName>
    <definedName name="____aux1" localSheetId="3">[2]Resumo!#REF!</definedName>
    <definedName name="____aux1" localSheetId="7">[2]Resumo!#REF!</definedName>
    <definedName name="____aux1">[2]Resumo!#REF!</definedName>
    <definedName name="____aux2" localSheetId="3">[2]Resumo!#REF!</definedName>
    <definedName name="____aux2" localSheetId="7">[2]Resumo!#REF!</definedName>
    <definedName name="____aux2" localSheetId="0">[2]Resumo!#REF!</definedName>
    <definedName name="____aux2" localSheetId="4">[2]Resumo!#REF!</definedName>
    <definedName name="____aux2">[2]Resumo!#REF!</definedName>
    <definedName name="____aux5" localSheetId="3">[2]Resumo!#REF!</definedName>
    <definedName name="____aux5" localSheetId="7">[2]Resumo!#REF!</definedName>
    <definedName name="____aux5">[2]Resumo!#REF!</definedName>
    <definedName name="____aux6">[2]Resumo!#REF!</definedName>
    <definedName name="____aux8">[2]Resumo!#REF!</definedName>
    <definedName name="____cab1" localSheetId="3">#REF!</definedName>
    <definedName name="____cab1" localSheetId="7">#REF!</definedName>
    <definedName name="____cab1" localSheetId="0">#REF!</definedName>
    <definedName name="____cab1" localSheetId="4">#REF!</definedName>
    <definedName name="____cab1">#REF!</definedName>
    <definedName name="____cab2" localSheetId="3">#REF!</definedName>
    <definedName name="____cab2" localSheetId="7">#REF!</definedName>
    <definedName name="____cab2" localSheetId="0">#REF!</definedName>
    <definedName name="____cab2" localSheetId="4">#REF!</definedName>
    <definedName name="____cab2">#REF!</definedName>
    <definedName name="____cab3">[3]PFAB!$1:$12</definedName>
    <definedName name="____cab4">[3]FERR!$1:$12</definedName>
    <definedName name="____cab5">[3]ISOL!$1:$12</definedName>
    <definedName name="____cab6">[3]ISOL!$1:$12</definedName>
    <definedName name="____cab7" localSheetId="3">#REF!</definedName>
    <definedName name="____cab7" localSheetId="7">#REF!</definedName>
    <definedName name="____cab7" localSheetId="0">#REF!</definedName>
    <definedName name="____cab7" localSheetId="4">#REF!</definedName>
    <definedName name="____cab7">#REF!</definedName>
    <definedName name="____DAT1" localSheetId="3">#REF!</definedName>
    <definedName name="____DAT1" localSheetId="7">#REF!</definedName>
    <definedName name="____DAT1" localSheetId="0">#REF!</definedName>
    <definedName name="____DAT1" localSheetId="4">#REF!</definedName>
    <definedName name="____DAT1">#REF!</definedName>
    <definedName name="____DAT10" localSheetId="3">#REF!</definedName>
    <definedName name="____DAT10" localSheetId="7">#REF!</definedName>
    <definedName name="____DAT10" localSheetId="0">#REF!</definedName>
    <definedName name="____DAT10" localSheetId="4">#REF!</definedName>
    <definedName name="____DAT10">#REF!</definedName>
    <definedName name="____DAT11" localSheetId="3">#REF!</definedName>
    <definedName name="____DAT11" localSheetId="7">#REF!</definedName>
    <definedName name="____DAT11">#REF!</definedName>
    <definedName name="____DAT12" localSheetId="3">#REF!</definedName>
    <definedName name="____DAT12" localSheetId="7">#REF!</definedName>
    <definedName name="____DAT12">#REF!</definedName>
    <definedName name="____DAT13" localSheetId="3">#REF!</definedName>
    <definedName name="____DAT13" localSheetId="7">#REF!</definedName>
    <definedName name="____DAT13">#REF!</definedName>
    <definedName name="____DAT14" localSheetId="3">#REF!</definedName>
    <definedName name="____DAT14" localSheetId="7">#REF!</definedName>
    <definedName name="____DAT14">#REF!</definedName>
    <definedName name="____DAT15" localSheetId="3">#REF!</definedName>
    <definedName name="____DAT15" localSheetId="7">#REF!</definedName>
    <definedName name="____DAT15">#REF!</definedName>
    <definedName name="____DAT2" localSheetId="3">#REF!</definedName>
    <definedName name="____DAT2" localSheetId="7">#REF!</definedName>
    <definedName name="____DAT2">#REF!</definedName>
    <definedName name="____DAT3" localSheetId="3">#REF!</definedName>
    <definedName name="____DAT3" localSheetId="7">#REF!</definedName>
    <definedName name="____DAT3">#REF!</definedName>
    <definedName name="____DAT4" localSheetId="3">#REF!</definedName>
    <definedName name="____DAT4" localSheetId="7">#REF!</definedName>
    <definedName name="____DAT4">#REF!</definedName>
    <definedName name="____DAT5" localSheetId="3">#REF!</definedName>
    <definedName name="____DAT5" localSheetId="7">#REF!</definedName>
    <definedName name="____DAT5">#REF!</definedName>
    <definedName name="____DAT6" localSheetId="3">#REF!</definedName>
    <definedName name="____DAT6" localSheetId="7">#REF!</definedName>
    <definedName name="____DAT6">#REF!</definedName>
    <definedName name="____DAT7" localSheetId="3">#REF!</definedName>
    <definedName name="____DAT7" localSheetId="7">#REF!</definedName>
    <definedName name="____DAT7">#REF!</definedName>
    <definedName name="____DAT8" localSheetId="3">#REF!</definedName>
    <definedName name="____DAT8" localSheetId="7">#REF!</definedName>
    <definedName name="____DAT8">#REF!</definedName>
    <definedName name="____DAT9" localSheetId="3">#REF!</definedName>
    <definedName name="____DAT9" localSheetId="7">#REF!</definedName>
    <definedName name="____DAT9">#REF!</definedName>
    <definedName name="____dd1" localSheetId="9" hidden="1">{#N/A,#N/A,FALSE,"ET-CAPA";#N/A,#N/A,FALSE,"ET-PAG1";#N/A,#N/A,FALSE,"ET-PAG2";#N/A,#N/A,FALSE,"ET-PAG3";#N/A,#N/A,FALSE,"ET-PAG4";#N/A,#N/A,FALSE,"ET-PAG5"}</definedName>
    <definedName name="____dd1" hidden="1">{#N/A,#N/A,FALSE,"ET-CAPA";#N/A,#N/A,FALSE,"ET-PAG1";#N/A,#N/A,FALSE,"ET-PAG2";#N/A,#N/A,FALSE,"ET-PAG3";#N/A,#N/A,FALSE,"ET-PAG4";#N/A,#N/A,FALSE,"ET-PAG5"}</definedName>
    <definedName name="____iso1" localSheetId="3">[2]Resumo!#REF!</definedName>
    <definedName name="____iso1" localSheetId="7">[2]Resumo!#REF!</definedName>
    <definedName name="____iso1" localSheetId="0">[2]Resumo!#REF!</definedName>
    <definedName name="____iso1" localSheetId="4">[2]Resumo!#REF!</definedName>
    <definedName name="____iso1">[2]Resumo!#REF!</definedName>
    <definedName name="____iso11" localSheetId="3">[2]Resumo!#REF!</definedName>
    <definedName name="____iso11" localSheetId="7">[2]Resumo!#REF!</definedName>
    <definedName name="____iso11" localSheetId="0">[2]Resumo!#REF!</definedName>
    <definedName name="____iso11" localSheetId="4">[2]Resumo!#REF!</definedName>
    <definedName name="____iso11">[2]Resumo!#REF!</definedName>
    <definedName name="____iso2" localSheetId="0">[2]Resumo!#REF!</definedName>
    <definedName name="____iso2" localSheetId="4">[2]Resumo!#REF!</definedName>
    <definedName name="____iso2">[2]Resumo!#REF!</definedName>
    <definedName name="____iso5" localSheetId="0">[2]Resumo!#REF!</definedName>
    <definedName name="____iso5" localSheetId="4">[2]Resumo!#REF!</definedName>
    <definedName name="____iso5">[2]Resumo!#REF!</definedName>
    <definedName name="____iso6">[2]Resumo!#REF!</definedName>
    <definedName name="____iso8">[2]Resumo!#REF!</definedName>
    <definedName name="____mo2">[2]Resumo!$X$442</definedName>
    <definedName name="____mo3">[2]Resumo!$X$394</definedName>
    <definedName name="____mo5">[2]Resumo!$X$13</definedName>
    <definedName name="____mo6">[2]Resumo!$X$26</definedName>
    <definedName name="____mo7">[2]Resumo!$X$118</definedName>
    <definedName name="____mo9">[2]Resumo!$X$450</definedName>
    <definedName name="____rev1" localSheetId="3">[2]Resumo!#REF!</definedName>
    <definedName name="____rev1" localSheetId="7">[2]Resumo!#REF!</definedName>
    <definedName name="____rev1" localSheetId="0">[2]Resumo!#REF!</definedName>
    <definedName name="____rev1" localSheetId="4">[2]Resumo!#REF!</definedName>
    <definedName name="____rev1">[2]Resumo!#REF!</definedName>
    <definedName name="____rev11" localSheetId="3">[2]Resumo!#REF!</definedName>
    <definedName name="____rev11" localSheetId="7">[2]Resumo!#REF!</definedName>
    <definedName name="____rev11" localSheetId="0">[2]Resumo!#REF!</definedName>
    <definedName name="____rev11" localSheetId="4">[2]Resumo!#REF!</definedName>
    <definedName name="____rev11">[2]Resumo!#REF!</definedName>
    <definedName name="____rev2" localSheetId="0">[2]Resumo!#REF!</definedName>
    <definedName name="____rev2" localSheetId="4">[2]Resumo!#REF!</definedName>
    <definedName name="____rev2">[2]Resumo!#REF!</definedName>
    <definedName name="____rev5" localSheetId="0">[2]Resumo!#REF!</definedName>
    <definedName name="____rev5" localSheetId="4">[2]Resumo!#REF!</definedName>
    <definedName name="____rev5">[2]Resumo!#REF!</definedName>
    <definedName name="____rev6">[2]Resumo!#REF!</definedName>
    <definedName name="____rev8">[2]Resumo!#REF!</definedName>
    <definedName name="____TAB1" localSheetId="3">#REF!</definedName>
    <definedName name="____TAB1" localSheetId="7">#REF!</definedName>
    <definedName name="____TAB1" localSheetId="0">#REF!</definedName>
    <definedName name="____TAB1" localSheetId="4">#REF!</definedName>
    <definedName name="____TAB1">#REF!</definedName>
    <definedName name="____TAB2" localSheetId="3">#REF!</definedName>
    <definedName name="____TAB2" localSheetId="7">#REF!</definedName>
    <definedName name="____TAB2" localSheetId="0">#REF!</definedName>
    <definedName name="____TAB2" localSheetId="4">#REF!</definedName>
    <definedName name="____TAB2">#REF!</definedName>
    <definedName name="____TAB3" localSheetId="3">#REF!</definedName>
    <definedName name="____TAB3" localSheetId="7">#REF!</definedName>
    <definedName name="____TAB3" localSheetId="0">#REF!</definedName>
    <definedName name="____TAB3" localSheetId="4">#REF!</definedName>
    <definedName name="____TAB3">#REF!</definedName>
    <definedName name="___aux1" localSheetId="3">[2]Resumo!#REF!</definedName>
    <definedName name="___aux1" localSheetId="7">[2]Resumo!#REF!</definedName>
    <definedName name="___aux1">[2]Resumo!#REF!</definedName>
    <definedName name="___aux2" localSheetId="3">[2]Resumo!#REF!</definedName>
    <definedName name="___aux2" localSheetId="7">[2]Resumo!#REF!</definedName>
    <definedName name="___aux2" localSheetId="0">[2]Resumo!#REF!</definedName>
    <definedName name="___aux2" localSheetId="4">[2]Resumo!#REF!</definedName>
    <definedName name="___aux2">[2]Resumo!#REF!</definedName>
    <definedName name="___aux5" localSheetId="3">[2]Resumo!#REF!</definedName>
    <definedName name="___aux5" localSheetId="7">[2]Resumo!#REF!</definedName>
    <definedName name="___aux5">[2]Resumo!#REF!</definedName>
    <definedName name="___aux6">[2]Resumo!#REF!</definedName>
    <definedName name="___aux8">[2]Resumo!#REF!</definedName>
    <definedName name="___cab1" localSheetId="3">#REF!</definedName>
    <definedName name="___cab1" localSheetId="7">#REF!</definedName>
    <definedName name="___cab1" localSheetId="0">#REF!</definedName>
    <definedName name="___cab1" localSheetId="4">#REF!</definedName>
    <definedName name="___cab1">#REF!</definedName>
    <definedName name="___cab2" localSheetId="3">#REF!</definedName>
    <definedName name="___cab2" localSheetId="7">#REF!</definedName>
    <definedName name="___cab2" localSheetId="0">#REF!</definedName>
    <definedName name="___cab2" localSheetId="4">#REF!</definedName>
    <definedName name="___cab2">#REF!</definedName>
    <definedName name="___cab3">[3]PFAB!$1:$12</definedName>
    <definedName name="___cab4">[3]FERR!$1:$12</definedName>
    <definedName name="___cab5">[3]ISOL!$1:$12</definedName>
    <definedName name="___cab6">[3]ISOL!$1:$12</definedName>
    <definedName name="___cab7" localSheetId="3">#REF!</definedName>
    <definedName name="___cab7" localSheetId="7">#REF!</definedName>
    <definedName name="___cab7" localSheetId="0">#REF!</definedName>
    <definedName name="___cab7" localSheetId="4">#REF!</definedName>
    <definedName name="___cab7">#REF!</definedName>
    <definedName name="___DAT1" localSheetId="3">#REF!</definedName>
    <definedName name="___DAT1" localSheetId="7">#REF!</definedName>
    <definedName name="___DAT1" localSheetId="0">#REF!</definedName>
    <definedName name="___DAT1" localSheetId="4">#REF!</definedName>
    <definedName name="___DAT1">#REF!</definedName>
    <definedName name="___DAT10" localSheetId="3">#REF!</definedName>
    <definedName name="___DAT10" localSheetId="7">#REF!</definedName>
    <definedName name="___DAT10" localSheetId="0">#REF!</definedName>
    <definedName name="___DAT10" localSheetId="4">#REF!</definedName>
    <definedName name="___DAT10">#REF!</definedName>
    <definedName name="___DAT11" localSheetId="3">#REF!</definedName>
    <definedName name="___DAT11" localSheetId="7">#REF!</definedName>
    <definedName name="___DAT11">#REF!</definedName>
    <definedName name="___DAT12" localSheetId="3">#REF!</definedName>
    <definedName name="___DAT12" localSheetId="7">#REF!</definedName>
    <definedName name="___DAT12">#REF!</definedName>
    <definedName name="___DAT13" localSheetId="3">#REF!</definedName>
    <definedName name="___DAT13" localSheetId="7">#REF!</definedName>
    <definedName name="___DAT13">#REF!</definedName>
    <definedName name="___DAT14" localSheetId="3">#REF!</definedName>
    <definedName name="___DAT14" localSheetId="7">#REF!</definedName>
    <definedName name="___DAT14">#REF!</definedName>
    <definedName name="___DAT15" localSheetId="3">#REF!</definedName>
    <definedName name="___DAT15" localSheetId="7">#REF!</definedName>
    <definedName name="___DAT15">#REF!</definedName>
    <definedName name="___DAT2" localSheetId="3">#REF!</definedName>
    <definedName name="___DAT2" localSheetId="7">#REF!</definedName>
    <definedName name="___DAT2">#REF!</definedName>
    <definedName name="___DAT3" localSheetId="3">#REF!</definedName>
    <definedName name="___DAT3" localSheetId="7">#REF!</definedName>
    <definedName name="___DAT3">#REF!</definedName>
    <definedName name="___DAT4" localSheetId="3">#REF!</definedName>
    <definedName name="___DAT4" localSheetId="7">#REF!</definedName>
    <definedName name="___DAT4">#REF!</definedName>
    <definedName name="___DAT5" localSheetId="3">#REF!</definedName>
    <definedName name="___DAT5" localSheetId="7">#REF!</definedName>
    <definedName name="___DAT5">#REF!</definedName>
    <definedName name="___DAT6" localSheetId="3">#REF!</definedName>
    <definedName name="___DAT6" localSheetId="7">#REF!</definedName>
    <definedName name="___DAT6">#REF!</definedName>
    <definedName name="___DAT7" localSheetId="3">#REF!</definedName>
    <definedName name="___DAT7" localSheetId="7">#REF!</definedName>
    <definedName name="___DAT7">#REF!</definedName>
    <definedName name="___DAT8" localSheetId="3">#REF!</definedName>
    <definedName name="___DAT8" localSheetId="7">#REF!</definedName>
    <definedName name="___DAT8">#REF!</definedName>
    <definedName name="___DAT9" localSheetId="3">#REF!</definedName>
    <definedName name="___DAT9" localSheetId="7">#REF!</definedName>
    <definedName name="___DAT9">#REF!</definedName>
    <definedName name="___dd1" localSheetId="9" hidden="1">{#N/A,#N/A,FALSE,"ET-CAPA";#N/A,#N/A,FALSE,"ET-PAG1";#N/A,#N/A,FALSE,"ET-PAG2";#N/A,#N/A,FALSE,"ET-PAG3";#N/A,#N/A,FALSE,"ET-PAG4";#N/A,#N/A,FALSE,"ET-PAG5"}</definedName>
    <definedName name="___dd1" hidden="1">{#N/A,#N/A,FALSE,"ET-CAPA";#N/A,#N/A,FALSE,"ET-PAG1";#N/A,#N/A,FALSE,"ET-PAG2";#N/A,#N/A,FALSE,"ET-PAG3";#N/A,#N/A,FALSE,"ET-PAG4";#N/A,#N/A,FALSE,"ET-PAG5"}</definedName>
    <definedName name="___iso1" localSheetId="3">[2]Resumo!#REF!</definedName>
    <definedName name="___iso1" localSheetId="7">[2]Resumo!#REF!</definedName>
    <definedName name="___iso1" localSheetId="0">[2]Resumo!#REF!</definedName>
    <definedName name="___iso1" localSheetId="4">[2]Resumo!#REF!</definedName>
    <definedName name="___iso1">[2]Resumo!#REF!</definedName>
    <definedName name="___iso11" localSheetId="3">[2]Resumo!#REF!</definedName>
    <definedName name="___iso11" localSheetId="7">[2]Resumo!#REF!</definedName>
    <definedName name="___iso11" localSheetId="0">[2]Resumo!#REF!</definedName>
    <definedName name="___iso11" localSheetId="4">[2]Resumo!#REF!</definedName>
    <definedName name="___iso11">[2]Resumo!#REF!</definedName>
    <definedName name="___iso2" localSheetId="0">[2]Resumo!#REF!</definedName>
    <definedName name="___iso2" localSheetId="4">[2]Resumo!#REF!</definedName>
    <definedName name="___iso2">[2]Resumo!#REF!</definedName>
    <definedName name="___iso5" localSheetId="0">[2]Resumo!#REF!</definedName>
    <definedName name="___iso5" localSheetId="4">[2]Resumo!#REF!</definedName>
    <definedName name="___iso5">[2]Resumo!#REF!</definedName>
    <definedName name="___iso6">[2]Resumo!#REF!</definedName>
    <definedName name="___iso8">[2]Resumo!#REF!</definedName>
    <definedName name="___mo2">[2]Resumo!$X$442</definedName>
    <definedName name="___mo3">[2]Resumo!$X$394</definedName>
    <definedName name="___mo5">[2]Resumo!$X$13</definedName>
    <definedName name="___mo6">[2]Resumo!$X$26</definedName>
    <definedName name="___mo7">[2]Resumo!$X$118</definedName>
    <definedName name="___mo9">[2]Resumo!$X$450</definedName>
    <definedName name="___rev1" localSheetId="3">[2]Resumo!#REF!</definedName>
    <definedName name="___rev1" localSheetId="7">[2]Resumo!#REF!</definedName>
    <definedName name="___rev1" localSheetId="0">[2]Resumo!#REF!</definedName>
    <definedName name="___rev1" localSheetId="4">[2]Resumo!#REF!</definedName>
    <definedName name="___rev1">[2]Resumo!#REF!</definedName>
    <definedName name="___rev11" localSheetId="3">[2]Resumo!#REF!</definedName>
    <definedName name="___rev11" localSheetId="7">[2]Resumo!#REF!</definedName>
    <definedName name="___rev11" localSheetId="0">[2]Resumo!#REF!</definedName>
    <definedName name="___rev11" localSheetId="4">[2]Resumo!#REF!</definedName>
    <definedName name="___rev11">[2]Resumo!#REF!</definedName>
    <definedName name="___rev2" localSheetId="0">[2]Resumo!#REF!</definedName>
    <definedName name="___rev2" localSheetId="4">[2]Resumo!#REF!</definedName>
    <definedName name="___rev2">[2]Resumo!#REF!</definedName>
    <definedName name="___rev5" localSheetId="0">[2]Resumo!#REF!</definedName>
    <definedName name="___rev5" localSheetId="4">[2]Resumo!#REF!</definedName>
    <definedName name="___rev5">[2]Resumo!#REF!</definedName>
    <definedName name="___rev6">[2]Resumo!#REF!</definedName>
    <definedName name="___rev8">[2]Resumo!#REF!</definedName>
    <definedName name="___TAB1" localSheetId="3">#REF!</definedName>
    <definedName name="___TAB1" localSheetId="7">#REF!</definedName>
    <definedName name="___TAB1" localSheetId="0">#REF!</definedName>
    <definedName name="___TAB1" localSheetId="4">#REF!</definedName>
    <definedName name="___TAB1">#REF!</definedName>
    <definedName name="___TAB2" localSheetId="3">#REF!</definedName>
    <definedName name="___TAB2" localSheetId="7">#REF!</definedName>
    <definedName name="___TAB2" localSheetId="0">#REF!</definedName>
    <definedName name="___TAB2" localSheetId="4">#REF!</definedName>
    <definedName name="___TAB2">#REF!</definedName>
    <definedName name="___TAB3" localSheetId="3">#REF!</definedName>
    <definedName name="___TAB3" localSheetId="7">#REF!</definedName>
    <definedName name="___TAB3" localSheetId="0">#REF!</definedName>
    <definedName name="___TAB3" localSheetId="4">#REF!</definedName>
    <definedName name="___TAB3">#REF!</definedName>
    <definedName name="__123Graph_A" hidden="1">[4]DADOS!#REF!</definedName>
    <definedName name="__123Graph_AACOLEUM" hidden="1">[4]DADOS!#REF!</definedName>
    <definedName name="__123Graph_AAMONIA" hidden="1">[4]DADOS!#REF!</definedName>
    <definedName name="__123Graph_ABENZENO" hidden="1">[4]DADOS!#REF!</definedName>
    <definedName name="__123Graph_ACHEXANONA" hidden="1">[4]DADOS!#REF!</definedName>
    <definedName name="__123Graph_AHIDROGENIO" hidden="1">[4]DADOS!#REF!</definedName>
    <definedName name="__123Graph_BACOLEUM" hidden="1">[4]DADOS!#REF!</definedName>
    <definedName name="__123Graph_BAMONIA" hidden="1">[4]DADOS!#REF!</definedName>
    <definedName name="__123Graph_BCHEXANONA" hidden="1">[4]DADOS!#REF!</definedName>
    <definedName name="__123Graph_DAMONIA" hidden="1">[4]DADOS!#REF!</definedName>
    <definedName name="__aux1" localSheetId="3">[2]Resumo!#REF!</definedName>
    <definedName name="__aux1" localSheetId="7">[2]Resumo!#REF!</definedName>
    <definedName name="__aux1" localSheetId="0">[2]Resumo!#REF!</definedName>
    <definedName name="__aux1" localSheetId="4">[2]Resumo!#REF!</definedName>
    <definedName name="__aux1">[5]Resumo!#REF!</definedName>
    <definedName name="__aux2" localSheetId="3">[2]Resumo!#REF!</definedName>
    <definedName name="__aux2" localSheetId="7">[2]Resumo!#REF!</definedName>
    <definedName name="__aux2" localSheetId="0">[2]Resumo!#REF!</definedName>
    <definedName name="__aux2" localSheetId="4">[2]Resumo!#REF!</definedName>
    <definedName name="__aux2">[5]Resumo!#REF!</definedName>
    <definedName name="__aux5" localSheetId="3">[2]Resumo!#REF!</definedName>
    <definedName name="__aux5" localSheetId="7">[2]Resumo!#REF!</definedName>
    <definedName name="__aux5" localSheetId="0">[2]Resumo!#REF!</definedName>
    <definedName name="__aux5" localSheetId="4">[2]Resumo!#REF!</definedName>
    <definedName name="__aux5">[5]Resumo!#REF!</definedName>
    <definedName name="__aux6" localSheetId="3">[2]Resumo!#REF!</definedName>
    <definedName name="__aux6" localSheetId="7">[2]Resumo!#REF!</definedName>
    <definedName name="__aux6" localSheetId="0">[2]Resumo!#REF!</definedName>
    <definedName name="__aux6" localSheetId="4">[2]Resumo!#REF!</definedName>
    <definedName name="__aux6">[5]Resumo!#REF!</definedName>
    <definedName name="__aux8">[2]Resumo!#REF!</definedName>
    <definedName name="__cab1" localSheetId="3">#REF!</definedName>
    <definedName name="__cab1" localSheetId="7">#REF!</definedName>
    <definedName name="__cab1" localSheetId="0">#REF!</definedName>
    <definedName name="__cab1" localSheetId="4">#REF!</definedName>
    <definedName name="__cab1">#REF!</definedName>
    <definedName name="__cab2" localSheetId="3">#REF!</definedName>
    <definedName name="__cab2" localSheetId="7">#REF!</definedName>
    <definedName name="__cab2" localSheetId="0">#REF!</definedName>
    <definedName name="__cab2" localSheetId="4">#REF!</definedName>
    <definedName name="__cab2">#REF!</definedName>
    <definedName name="__cab3" localSheetId="3">[3]PFAB!$1:$12</definedName>
    <definedName name="__cab3" localSheetId="7">[3]PFAB!$1:$12</definedName>
    <definedName name="__cab3" localSheetId="0">[3]PFAB!$1:$12</definedName>
    <definedName name="__cab3" localSheetId="4">[3]PFAB!$1:$12</definedName>
    <definedName name="__cab3">[6]PFAB!$1:$12</definedName>
    <definedName name="__cab4" localSheetId="3">[3]FERR!$1:$12</definedName>
    <definedName name="__cab4" localSheetId="7">[3]FERR!$1:$12</definedName>
    <definedName name="__cab4" localSheetId="0">[3]FERR!$1:$12</definedName>
    <definedName name="__cab4" localSheetId="4">[3]FERR!$1:$12</definedName>
    <definedName name="__cab4">[6]FERR!$1:$12</definedName>
    <definedName name="__cab5" localSheetId="3">[3]ISOL!$1:$12</definedName>
    <definedName name="__cab5" localSheetId="7">[3]ISOL!$1:$12</definedName>
    <definedName name="__cab5" localSheetId="0">[3]ISOL!$1:$12</definedName>
    <definedName name="__cab5" localSheetId="4">[3]ISOL!$1:$12</definedName>
    <definedName name="__cab5">[6]ISOL!$1:$12</definedName>
    <definedName name="__cab6" localSheetId="3">[3]ISOL!$1:$12</definedName>
    <definedName name="__cab6" localSheetId="7">[3]ISOL!$1:$12</definedName>
    <definedName name="__cab6" localSheetId="0">[3]ISOL!$1:$12</definedName>
    <definedName name="__cab6" localSheetId="4">[3]ISOL!$1:$12</definedName>
    <definedName name="__cab6">[6]ISOL!$1:$12</definedName>
    <definedName name="__cab7" localSheetId="3">#REF!</definedName>
    <definedName name="__cab7" localSheetId="7">#REF!</definedName>
    <definedName name="__cab7" localSheetId="0">#REF!</definedName>
    <definedName name="__cab7" localSheetId="4">#REF!</definedName>
    <definedName name="__cab7">#REF!</definedName>
    <definedName name="__DAT1" localSheetId="3">#REF!</definedName>
    <definedName name="__DAT1" localSheetId="7">#REF!</definedName>
    <definedName name="__DAT1" localSheetId="0">#REF!</definedName>
    <definedName name="__DAT1" localSheetId="4">#REF!</definedName>
    <definedName name="__DAT1">#REF!</definedName>
    <definedName name="__DAT10" localSheetId="3">#REF!</definedName>
    <definedName name="__DAT10" localSheetId="7">#REF!</definedName>
    <definedName name="__DAT10" localSheetId="0">#REF!</definedName>
    <definedName name="__DAT10" localSheetId="4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1" localSheetId="9" hidden="1">{#N/A,#N/A,FALSE,"ET-CAPA";#N/A,#N/A,FALSE,"ET-PAG1";#N/A,#N/A,FALSE,"ET-PAG2";#N/A,#N/A,FALSE,"ET-PAG3";#N/A,#N/A,FALSE,"ET-PAG4";#N/A,#N/A,FALSE,"ET-PAG5"}</definedName>
    <definedName name="__dd1" hidden="1">{#N/A,#N/A,FALSE,"ET-CAPA";#N/A,#N/A,FALSE,"ET-PAG1";#N/A,#N/A,FALSE,"ET-PAG2";#N/A,#N/A,FALSE,"ET-PAG3";#N/A,#N/A,FALSE,"ET-PAG4";#N/A,#N/A,FALSE,"ET-PAG5"}</definedName>
    <definedName name="__ep1" localSheetId="9" hidden="1">{#N/A,#N/A,FALSE,"CONTROLE"}</definedName>
    <definedName name="__ep1" hidden="1">{#N/A,#N/A,FALSE,"CONTROLE"}</definedName>
    <definedName name="__FT08" hidden="1">"3OYHDJRF05V1IN1D1R6C32J5E"</definedName>
    <definedName name="__iso1" localSheetId="3">[2]Resumo!#REF!</definedName>
    <definedName name="__iso1" localSheetId="7">[2]Resumo!#REF!</definedName>
    <definedName name="__iso1" localSheetId="0">[2]Resumo!#REF!</definedName>
    <definedName name="__iso1" localSheetId="4">[2]Resumo!#REF!</definedName>
    <definedName name="__iso1">[5]Resumo!#REF!</definedName>
    <definedName name="__iso11" localSheetId="3">[2]Resumo!#REF!</definedName>
    <definedName name="__iso11" localSheetId="7">[2]Resumo!#REF!</definedName>
    <definedName name="__iso11" localSheetId="0">[2]Resumo!#REF!</definedName>
    <definedName name="__iso11" localSheetId="4">[2]Resumo!#REF!</definedName>
    <definedName name="__iso11">[5]Resumo!#REF!</definedName>
    <definedName name="__iso2" localSheetId="3">[2]Resumo!#REF!</definedName>
    <definedName name="__iso2" localSheetId="7">[2]Resumo!#REF!</definedName>
    <definedName name="__iso2" localSheetId="0">[2]Resumo!#REF!</definedName>
    <definedName name="__iso2" localSheetId="4">[2]Resumo!#REF!</definedName>
    <definedName name="__iso2">[5]Resumo!#REF!</definedName>
    <definedName name="__iso5" localSheetId="3">[2]Resumo!#REF!</definedName>
    <definedName name="__iso5" localSheetId="7">[2]Resumo!#REF!</definedName>
    <definedName name="__iso5" localSheetId="0">[2]Resumo!#REF!</definedName>
    <definedName name="__iso5" localSheetId="4">[2]Resumo!#REF!</definedName>
    <definedName name="__iso5">[5]Resumo!#REF!</definedName>
    <definedName name="__iso6" localSheetId="3">[2]Resumo!#REF!</definedName>
    <definedName name="__iso6" localSheetId="7">[2]Resumo!#REF!</definedName>
    <definedName name="__iso6" localSheetId="0">[2]Resumo!#REF!</definedName>
    <definedName name="__iso6" localSheetId="4">[2]Resumo!#REF!</definedName>
    <definedName name="__iso6">[5]Resumo!#REF!</definedName>
    <definedName name="__iso8" localSheetId="3">[2]Resumo!#REF!</definedName>
    <definedName name="__iso8" localSheetId="7">[2]Resumo!#REF!</definedName>
    <definedName name="__iso8" localSheetId="0">[2]Resumo!#REF!</definedName>
    <definedName name="__iso8" localSheetId="4">[2]Resumo!#REF!</definedName>
    <definedName name="__iso8">[5]Resumo!#REF!</definedName>
    <definedName name="__mo2" localSheetId="3">[2]Resumo!$X$442</definedName>
    <definedName name="__mo2" localSheetId="7">[2]Resumo!$X$442</definedName>
    <definedName name="__mo2" localSheetId="0">[2]Resumo!$X$442</definedName>
    <definedName name="__mo2" localSheetId="4">[2]Resumo!$X$442</definedName>
    <definedName name="__mo2">[5]Resumo!$X$442</definedName>
    <definedName name="__mo3" localSheetId="3">[2]Resumo!$X$394</definedName>
    <definedName name="__mo3" localSheetId="7">[2]Resumo!$X$394</definedName>
    <definedName name="__mo3" localSheetId="0">[2]Resumo!$X$394</definedName>
    <definedName name="__mo3" localSheetId="4">[2]Resumo!$X$394</definedName>
    <definedName name="__mo3">[5]Resumo!$X$394</definedName>
    <definedName name="__mo5" localSheetId="3">[2]Resumo!$X$13</definedName>
    <definedName name="__mo5" localSheetId="7">[2]Resumo!$X$13</definedName>
    <definedName name="__mo5" localSheetId="0">[2]Resumo!$X$13</definedName>
    <definedName name="__mo5" localSheetId="4">[2]Resumo!$X$13</definedName>
    <definedName name="__mo5">[5]Resumo!$X$13</definedName>
    <definedName name="__mo6" localSheetId="3">[2]Resumo!$X$26</definedName>
    <definedName name="__mo6" localSheetId="7">[2]Resumo!$X$26</definedName>
    <definedName name="__mo6" localSheetId="0">[2]Resumo!$X$26</definedName>
    <definedName name="__mo6" localSheetId="4">[2]Resumo!$X$26</definedName>
    <definedName name="__mo6">[5]Resumo!$X$26</definedName>
    <definedName name="__mo7" localSheetId="3">[2]Resumo!$X$118</definedName>
    <definedName name="__mo7" localSheetId="7">[2]Resumo!$X$118</definedName>
    <definedName name="__mo7" localSheetId="0">[2]Resumo!$X$118</definedName>
    <definedName name="__mo7" localSheetId="4">[2]Resumo!$X$118</definedName>
    <definedName name="__mo7">[5]Resumo!$X$118</definedName>
    <definedName name="__mo9" localSheetId="3">[2]Resumo!$X$450</definedName>
    <definedName name="__mo9" localSheetId="7">[2]Resumo!$X$450</definedName>
    <definedName name="__mo9" localSheetId="0">[2]Resumo!$X$450</definedName>
    <definedName name="__mo9" localSheetId="4">[2]Resumo!$X$450</definedName>
    <definedName name="__mo9">[5]Resumo!$X$450</definedName>
    <definedName name="__rev1" localSheetId="3">[2]Resumo!#REF!</definedName>
    <definedName name="__rev1" localSheetId="7">[2]Resumo!#REF!</definedName>
    <definedName name="__rev1" localSheetId="0">[2]Resumo!#REF!</definedName>
    <definedName name="__rev1" localSheetId="4">[2]Resumo!#REF!</definedName>
    <definedName name="__rev1">[5]Resumo!#REF!</definedName>
    <definedName name="__rev11" localSheetId="3">[2]Resumo!#REF!</definedName>
    <definedName name="__rev11" localSheetId="7">[2]Resumo!#REF!</definedName>
    <definedName name="__rev11" localSheetId="0">[2]Resumo!#REF!</definedName>
    <definedName name="__rev11" localSheetId="4">[2]Resumo!#REF!</definedName>
    <definedName name="__rev11">[5]Resumo!#REF!</definedName>
    <definedName name="__rev2" localSheetId="3">[2]Resumo!#REF!</definedName>
    <definedName name="__rev2" localSheetId="7">[2]Resumo!#REF!</definedName>
    <definedName name="__rev2" localSheetId="0">[2]Resumo!#REF!</definedName>
    <definedName name="__rev2" localSheetId="4">[2]Resumo!#REF!</definedName>
    <definedName name="__rev2">[5]Resumo!#REF!</definedName>
    <definedName name="__rev5" localSheetId="3">[2]Resumo!#REF!</definedName>
    <definedName name="__rev5" localSheetId="7">[2]Resumo!#REF!</definedName>
    <definedName name="__rev5" localSheetId="0">[2]Resumo!#REF!</definedName>
    <definedName name="__rev5" localSheetId="4">[2]Resumo!#REF!</definedName>
    <definedName name="__rev5">[5]Resumo!#REF!</definedName>
    <definedName name="__rev6" localSheetId="3">[2]Resumo!#REF!</definedName>
    <definedName name="__rev6" localSheetId="7">[2]Resumo!#REF!</definedName>
    <definedName name="__rev6" localSheetId="0">[2]Resumo!#REF!</definedName>
    <definedName name="__rev6" localSheetId="4">[2]Resumo!#REF!</definedName>
    <definedName name="__rev6">[5]Resumo!#REF!</definedName>
    <definedName name="__rev8" localSheetId="3">[2]Resumo!#REF!</definedName>
    <definedName name="__rev8" localSheetId="7">[2]Resumo!#REF!</definedName>
    <definedName name="__rev8" localSheetId="0">[2]Resumo!#REF!</definedName>
    <definedName name="__rev8" localSheetId="4">[2]Resumo!#REF!</definedName>
    <definedName name="__rev8">[5]Resumo!#REF!</definedName>
    <definedName name="__TAB1" localSheetId="3">#REF!</definedName>
    <definedName name="__TAB1" localSheetId="7">#REF!</definedName>
    <definedName name="__TAB1" localSheetId="0">#REF!</definedName>
    <definedName name="__TAB1" localSheetId="4">#REF!</definedName>
    <definedName name="__TAB1">#REF!</definedName>
    <definedName name="__TAB2" localSheetId="3">#REF!</definedName>
    <definedName name="__TAB2" localSheetId="7">#REF!</definedName>
    <definedName name="__TAB2" localSheetId="0">#REF!</definedName>
    <definedName name="__TAB2" localSheetId="4">#REF!</definedName>
    <definedName name="__TAB2">#REF!</definedName>
    <definedName name="__TAB3" localSheetId="3">#REF!</definedName>
    <definedName name="__TAB3" localSheetId="7">#REF!</definedName>
    <definedName name="__TAB3" localSheetId="0">#REF!</definedName>
    <definedName name="__TAB3" localSheetId="4">#REF!</definedName>
    <definedName name="__TAB3">#REF!</definedName>
    <definedName name="_aux1" localSheetId="3">[2]Resumo!#REF!</definedName>
    <definedName name="_aux1" localSheetId="7">[2]Resumo!#REF!</definedName>
    <definedName name="_aux1" localSheetId="0">[2]Resumo!#REF!</definedName>
    <definedName name="_aux1" localSheetId="4">[2]Resumo!#REF!</definedName>
    <definedName name="_aux1">[5]Resumo!#REF!</definedName>
    <definedName name="_aux2" localSheetId="3">[2]Resumo!#REF!</definedName>
    <definedName name="_aux2" localSheetId="7">[2]Resumo!#REF!</definedName>
    <definedName name="_aux2" localSheetId="0">[2]Resumo!#REF!</definedName>
    <definedName name="_aux2" localSheetId="4">[2]Resumo!#REF!</definedName>
    <definedName name="_aux2">[5]Resumo!#REF!</definedName>
    <definedName name="_aux5" localSheetId="3">[2]Resumo!#REF!</definedName>
    <definedName name="_aux5" localSheetId="7">[2]Resumo!#REF!</definedName>
    <definedName name="_aux5" localSheetId="0">[2]Resumo!#REF!</definedName>
    <definedName name="_aux5" localSheetId="4">[2]Resumo!#REF!</definedName>
    <definedName name="_aux5">[5]Resumo!#REF!</definedName>
    <definedName name="_aux6" localSheetId="3">[2]Resumo!#REF!</definedName>
    <definedName name="_aux6" localSheetId="7">[2]Resumo!#REF!</definedName>
    <definedName name="_aux6" localSheetId="0">[2]Resumo!#REF!</definedName>
    <definedName name="_aux6" localSheetId="4">[2]Resumo!#REF!</definedName>
    <definedName name="_aux6">[5]Resumo!#REF!</definedName>
    <definedName name="_aux8" localSheetId="3">[2]Resumo!#REF!</definedName>
    <definedName name="_aux8" localSheetId="7">[2]Resumo!#REF!</definedName>
    <definedName name="_aux8" localSheetId="0">[2]Resumo!#REF!</definedName>
    <definedName name="_aux8" localSheetId="4">[2]Resumo!#REF!</definedName>
    <definedName name="_aux8">[5]Resumo!#REF!</definedName>
    <definedName name="_cab1" localSheetId="3">#REF!</definedName>
    <definedName name="_cab1" localSheetId="7">#REF!</definedName>
    <definedName name="_cab1" localSheetId="0">#REF!</definedName>
    <definedName name="_cab1" localSheetId="4">#REF!</definedName>
    <definedName name="_cab1">#REF!</definedName>
    <definedName name="_cab2" localSheetId="3">#REF!</definedName>
    <definedName name="_cab2" localSheetId="7">#REF!</definedName>
    <definedName name="_cab2" localSheetId="0">#REF!</definedName>
    <definedName name="_cab2" localSheetId="4">#REF!</definedName>
    <definedName name="_cab2">#REF!</definedName>
    <definedName name="_cab3" localSheetId="3">[3]PFAB!$1:$12</definedName>
    <definedName name="_cab3" localSheetId="7">[3]PFAB!$1:$12</definedName>
    <definedName name="_cab3" localSheetId="0">[3]PFAB!$1:$12</definedName>
    <definedName name="_cab3" localSheetId="4">[3]PFAB!$1:$12</definedName>
    <definedName name="_cab3">[6]PFAB!$1:$12</definedName>
    <definedName name="_cab4" localSheetId="3">[3]FERR!$1:$12</definedName>
    <definedName name="_cab4" localSheetId="7">[3]FERR!$1:$12</definedName>
    <definedName name="_cab4" localSheetId="0">[3]FERR!$1:$12</definedName>
    <definedName name="_cab4" localSheetId="4">[3]FERR!$1:$12</definedName>
    <definedName name="_cab4">[6]FERR!$1:$12</definedName>
    <definedName name="_cab5" localSheetId="3">[3]ISOL!$1:$12</definedName>
    <definedName name="_cab5" localSheetId="7">[3]ISOL!$1:$12</definedName>
    <definedName name="_cab5" localSheetId="0">[3]ISOL!$1:$12</definedName>
    <definedName name="_cab5" localSheetId="4">[3]ISOL!$1:$12</definedName>
    <definedName name="_cab5">[6]ISOL!$1:$12</definedName>
    <definedName name="_cab6" localSheetId="3">[3]ISOL!$1:$12</definedName>
    <definedName name="_cab6" localSheetId="7">[3]ISOL!$1:$12</definedName>
    <definedName name="_cab6" localSheetId="0">[3]ISOL!$1:$12</definedName>
    <definedName name="_cab6" localSheetId="4">[3]ISOL!$1:$12</definedName>
    <definedName name="_cab6">[6]ISOL!$1:$12</definedName>
    <definedName name="_cab7" localSheetId="3">#REF!</definedName>
    <definedName name="_cab7" localSheetId="7">#REF!</definedName>
    <definedName name="_cab7" localSheetId="0">#REF!</definedName>
    <definedName name="_cab7" localSheetId="4">#REF!</definedName>
    <definedName name="_cab7">#REF!</definedName>
    <definedName name="_D258" localSheetId="9" hidden="1">{"Presentation",#N/A,FALSE,"Feb96 - ALL"}</definedName>
    <definedName name="_D258" hidden="1">{"Presentation",#N/A,FALSE,"Feb96 - ALL"}</definedName>
    <definedName name="_DAT1" localSheetId="3">#REF!</definedName>
    <definedName name="_DAT1" localSheetId="7">#REF!</definedName>
    <definedName name="_DAT1" localSheetId="0">#REF!</definedName>
    <definedName name="_DAT1" localSheetId="4">#REF!</definedName>
    <definedName name="_DAT1">#REF!</definedName>
    <definedName name="_DAT10" localSheetId="3">#REF!</definedName>
    <definedName name="_DAT10" localSheetId="7">#REF!</definedName>
    <definedName name="_DAT10" localSheetId="0">#REF!</definedName>
    <definedName name="_DAT10" localSheetId="4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1" localSheetId="9" hidden="1">{#N/A,#N/A,FALSE,"Chart";#N/A,#N/A,FALSE,"Overview";#N/A,#N/A,FALSE,"Overview_Acty";#N/A,#N/A,FALSE,"Inc97D";#N/A,#N/A,FALSE,"Rel_Inc97TD";#N/A,#N/A,FALSE,"Rel_Inc_97_NTD";#N/A,#N/A,FALSE,"Marketing";#N/A,#N/A,FALSE,"Pot_97"}</definedName>
    <definedName name="_dc1" hidden="1">{#N/A,#N/A,FALSE,"Chart";#N/A,#N/A,FALSE,"Overview";#N/A,#N/A,FALSE,"Overview_Acty";#N/A,#N/A,FALSE,"Inc97D";#N/A,#N/A,FALSE,"Rel_Inc97TD";#N/A,#N/A,FALSE,"Rel_Inc_97_NTD";#N/A,#N/A,FALSE,"Marketing";#N/A,#N/A,FALSE,"Pot_97"}</definedName>
    <definedName name="_dd1" localSheetId="9" hidden="1">{#N/A,#N/A,FALSE,"ET-CAPA";#N/A,#N/A,FALSE,"ET-PAG1";#N/A,#N/A,FALSE,"ET-PAG2";#N/A,#N/A,FALSE,"ET-PAG3";#N/A,#N/A,FALSE,"ET-PAG4";#N/A,#N/A,FALSE,"ET-PAG5"}</definedName>
    <definedName name="_dd1" hidden="1">{#N/A,#N/A,FALSE,"ET-CAPA";#N/A,#N/A,FALSE,"ET-PAG1";#N/A,#N/A,FALSE,"ET-PAG2";#N/A,#N/A,FALSE,"ET-PAG3";#N/A,#N/A,FALSE,"ET-PAG4";#N/A,#N/A,FALSE,"ET-PAG5"}</definedName>
    <definedName name="_Fill" hidden="1">#REF!</definedName>
    <definedName name="_xlnm._FilterDatabase" localSheetId="2" hidden="1">'CRONOGRAMA MACRO'!$A$11:$BR$22</definedName>
    <definedName name="_xlnm._FilterDatabase" localSheetId="6" hidden="1">'CRONOGRAMA MACRO (2)'!$A$11:$BR$22</definedName>
    <definedName name="_FT08" hidden="1">"3OYHDJRF05V1IN1D1R6C32J5E"</definedName>
    <definedName name="_iso1" localSheetId="3">[2]Resumo!#REF!</definedName>
    <definedName name="_iso1" localSheetId="7">[2]Resumo!#REF!</definedName>
    <definedName name="_iso1" localSheetId="0">[2]Resumo!#REF!</definedName>
    <definedName name="_iso1" localSheetId="4">[2]Resumo!#REF!</definedName>
    <definedName name="_iso1">[5]Resumo!#REF!</definedName>
    <definedName name="_iso11" localSheetId="3">[2]Resumo!#REF!</definedName>
    <definedName name="_iso11" localSheetId="7">[2]Resumo!#REF!</definedName>
    <definedName name="_iso11" localSheetId="0">[2]Resumo!#REF!</definedName>
    <definedName name="_iso11" localSheetId="4">[2]Resumo!#REF!</definedName>
    <definedName name="_iso11">[5]Resumo!#REF!</definedName>
    <definedName name="_iso2" localSheetId="3">[2]Resumo!#REF!</definedName>
    <definedName name="_iso2" localSheetId="7">[2]Resumo!#REF!</definedName>
    <definedName name="_iso2" localSheetId="0">[2]Resumo!#REF!</definedName>
    <definedName name="_iso2" localSheetId="4">[2]Resumo!#REF!</definedName>
    <definedName name="_iso2">[5]Resumo!#REF!</definedName>
    <definedName name="_iso5" localSheetId="3">[2]Resumo!#REF!</definedName>
    <definedName name="_iso5" localSheetId="7">[2]Resumo!#REF!</definedName>
    <definedName name="_iso5" localSheetId="0">[2]Resumo!#REF!</definedName>
    <definedName name="_iso5" localSheetId="4">[2]Resumo!#REF!</definedName>
    <definedName name="_iso5">[5]Resumo!#REF!</definedName>
    <definedName name="_iso6" localSheetId="3">[2]Resumo!#REF!</definedName>
    <definedName name="_iso6" localSheetId="7">[2]Resumo!#REF!</definedName>
    <definedName name="_iso6" localSheetId="0">[2]Resumo!#REF!</definedName>
    <definedName name="_iso6" localSheetId="4">[2]Resumo!#REF!</definedName>
    <definedName name="_iso6">[5]Resumo!#REF!</definedName>
    <definedName name="_iso8" localSheetId="3">[2]Resumo!#REF!</definedName>
    <definedName name="_iso8" localSheetId="7">[2]Resumo!#REF!</definedName>
    <definedName name="_iso8" localSheetId="0">[2]Resumo!#REF!</definedName>
    <definedName name="_iso8" localSheetId="4">[2]Resumo!#REF!</definedName>
    <definedName name="_iso8">[5]Resumo!#REF!</definedName>
    <definedName name="_Key1" hidden="1">'[7]HPS Slit Coil (Centralia)'!#REF!</definedName>
    <definedName name="_Key2" hidden="1">'[7]HPS Slit Coil (Centralia)'!#REF!</definedName>
    <definedName name="_mo2" localSheetId="3">[2]Resumo!$X$442</definedName>
    <definedName name="_mo2" localSheetId="7">[2]Resumo!$X$442</definedName>
    <definedName name="_mo2" localSheetId="0">[2]Resumo!$X$442</definedName>
    <definedName name="_mo2" localSheetId="4">[2]Resumo!$X$442</definedName>
    <definedName name="_mo2">[5]Resumo!$X$442</definedName>
    <definedName name="_mo3" localSheetId="3">[2]Resumo!$X$394</definedName>
    <definedName name="_mo3" localSheetId="7">[2]Resumo!$X$394</definedName>
    <definedName name="_mo3" localSheetId="0">[2]Resumo!$X$394</definedName>
    <definedName name="_mo3" localSheetId="4">[2]Resumo!$X$394</definedName>
    <definedName name="_mo3">[5]Resumo!$X$394</definedName>
    <definedName name="_mo5" localSheetId="3">[2]Resumo!$X$13</definedName>
    <definedName name="_mo5" localSheetId="7">[2]Resumo!$X$13</definedName>
    <definedName name="_mo5" localSheetId="0">[2]Resumo!$X$13</definedName>
    <definedName name="_mo5" localSheetId="4">[2]Resumo!$X$13</definedName>
    <definedName name="_mo5">[5]Resumo!$X$13</definedName>
    <definedName name="_mo6" localSheetId="3">[2]Resumo!$X$26</definedName>
    <definedName name="_mo6" localSheetId="7">[2]Resumo!$X$26</definedName>
    <definedName name="_mo6" localSheetId="0">[2]Resumo!$X$26</definedName>
    <definedName name="_mo6" localSheetId="4">[2]Resumo!$X$26</definedName>
    <definedName name="_mo6">[5]Resumo!$X$26</definedName>
    <definedName name="_mo7" localSheetId="3">[2]Resumo!$X$118</definedName>
    <definedName name="_mo7" localSheetId="7">[2]Resumo!$X$118</definedName>
    <definedName name="_mo7" localSheetId="0">[2]Resumo!$X$118</definedName>
    <definedName name="_mo7" localSheetId="4">[2]Resumo!$X$118</definedName>
    <definedName name="_mo7">[5]Resumo!$X$118</definedName>
    <definedName name="_mo9" localSheetId="3">[2]Resumo!$X$450</definedName>
    <definedName name="_mo9" localSheetId="7">[2]Resumo!$X$450</definedName>
    <definedName name="_mo9" localSheetId="0">[2]Resumo!$X$450</definedName>
    <definedName name="_mo9" localSheetId="4">[2]Resumo!$X$450</definedName>
    <definedName name="_mo9">[5]Resumo!$X$450</definedName>
    <definedName name="_Order1" hidden="1">255</definedName>
    <definedName name="_Order2" hidden="1">255</definedName>
    <definedName name="_Parse_Out" hidden="1">'[7]HPS Slit Coil (Centralia)'!#REF!</definedName>
    <definedName name="_PE3" hidden="1">[4]DADOS!#REF!</definedName>
    <definedName name="_rev1" localSheetId="3">[2]Resumo!#REF!</definedName>
    <definedName name="_rev1" localSheetId="7">[2]Resumo!#REF!</definedName>
    <definedName name="_rev1" localSheetId="0">[2]Resumo!#REF!</definedName>
    <definedName name="_rev1" localSheetId="4">[2]Resumo!#REF!</definedName>
    <definedName name="_rev1">[5]Resumo!#REF!</definedName>
    <definedName name="_rev11" localSheetId="3">[2]Resumo!#REF!</definedName>
    <definedName name="_rev11" localSheetId="7">[2]Resumo!#REF!</definedName>
    <definedName name="_rev11" localSheetId="0">[2]Resumo!#REF!</definedName>
    <definedName name="_rev11" localSheetId="4">[2]Resumo!#REF!</definedName>
    <definedName name="_rev11">[5]Resumo!#REF!</definedName>
    <definedName name="_rev2" localSheetId="3">[2]Resumo!#REF!</definedName>
    <definedName name="_rev2" localSheetId="7">[2]Resumo!#REF!</definedName>
    <definedName name="_rev2" localSheetId="0">[2]Resumo!#REF!</definedName>
    <definedName name="_rev2" localSheetId="4">[2]Resumo!#REF!</definedName>
    <definedName name="_rev2">[5]Resumo!#REF!</definedName>
    <definedName name="_rev5" localSheetId="3">[2]Resumo!#REF!</definedName>
    <definedName name="_rev5" localSheetId="7">[2]Resumo!#REF!</definedName>
    <definedName name="_rev5" localSheetId="0">[2]Resumo!#REF!</definedName>
    <definedName name="_rev5" localSheetId="4">[2]Resumo!#REF!</definedName>
    <definedName name="_rev5">[5]Resumo!#REF!</definedName>
    <definedName name="_rev6" localSheetId="3">[2]Resumo!#REF!</definedName>
    <definedName name="_rev6" localSheetId="7">[2]Resumo!#REF!</definedName>
    <definedName name="_rev6" localSheetId="0">[2]Resumo!#REF!</definedName>
    <definedName name="_rev6" localSheetId="4">[2]Resumo!#REF!</definedName>
    <definedName name="_rev6">[5]Resumo!#REF!</definedName>
    <definedName name="_rev8" localSheetId="3">[2]Resumo!#REF!</definedName>
    <definedName name="_rev8" localSheetId="7">[2]Resumo!#REF!</definedName>
    <definedName name="_rev8" localSheetId="0">[2]Resumo!#REF!</definedName>
    <definedName name="_rev8" localSheetId="4">[2]Resumo!#REF!</definedName>
    <definedName name="_rev8">[5]Resumo!#REF!</definedName>
    <definedName name="_Sort" hidden="1">'[7]HPS Slit Coil (Centralia)'!#REF!</definedName>
    <definedName name="_TAB1" localSheetId="3">#REF!</definedName>
    <definedName name="_TAB1" localSheetId="7">#REF!</definedName>
    <definedName name="_TAB1" localSheetId="0">#REF!</definedName>
    <definedName name="_TAB1" localSheetId="4">#REF!</definedName>
    <definedName name="_TAB1">#REF!</definedName>
    <definedName name="_TAB2" localSheetId="3">#REF!</definedName>
    <definedName name="_TAB2" localSheetId="7">#REF!</definedName>
    <definedName name="_TAB2" localSheetId="0">#REF!</definedName>
    <definedName name="_TAB2" localSheetId="4">#REF!</definedName>
    <definedName name="_TAB2">#REF!</definedName>
    <definedName name="_TAB3" localSheetId="3">#REF!</definedName>
    <definedName name="_TAB3" localSheetId="7">#REF!</definedName>
    <definedName name="_TAB3" localSheetId="0">#REF!</definedName>
    <definedName name="_TAB3" localSheetId="4">#REF!</definedName>
    <definedName name="_TAB3">#REF!</definedName>
    <definedName name="_x1" localSheetId="9" hidden="1">{#N/A,#N/A,FALSE,"Cover";#N/A,#N/A,FALSE,"Profits";#N/A,#N/A,FALSE,"ABS";#N/A,#N/A,FALSE,"TFLE Detail";#N/A,#N/A,FALSE,"TFLE Walk";#N/A,#N/A,FALSE,"Variable Cost";#N/A,#N/A,FALSE,"V.C. Walk"}</definedName>
    <definedName name="_x1" hidden="1">{#N/A,#N/A,FALSE,"Cover";#N/A,#N/A,FALSE,"Profits";#N/A,#N/A,FALSE,"ABS";#N/A,#N/A,FALSE,"TFLE Detail";#N/A,#N/A,FALSE,"TFLE Walk";#N/A,#N/A,FALSE,"Variable Cost";#N/A,#N/A,FALSE,"V.C. Walk"}</definedName>
    <definedName name="AAA" localSheetId="9" hidden="1">{#N/A,#N/A,FALSE,"ET-CAPA";#N/A,#N/A,FALSE,"ET-PAG1";#N/A,#N/A,FALSE,"ET-PAG2";#N/A,#N/A,FALSE,"ET-PAG3";#N/A,#N/A,FALSE,"ET-PAG4";#N/A,#N/A,FALSE,"ET-PAG5"}</definedName>
    <definedName name="AAA" hidden="1">{#N/A,#N/A,FALSE,"ET-CAPA";#N/A,#N/A,FALSE,"ET-PAG1";#N/A,#N/A,FALSE,"ET-PAG2";#N/A,#N/A,FALSE,"ET-PAG3";#N/A,#N/A,FALSE,"ET-PAG4";#N/A,#N/A,FALSE,"ET-PAG5"}</definedName>
    <definedName name="aaaaaaaaaaaaaa" hidden="1">#REF!</definedName>
    <definedName name="AccessDatabase" hidden="1">"C:\PESSOAL\RICARDO\PROGRESS\DIVERSOS\EMPREIT.mdb"</definedName>
    <definedName name="aces11" localSheetId="3">[2]Resumo!#REF!</definedName>
    <definedName name="aces11" localSheetId="7">[2]Resumo!#REF!</definedName>
    <definedName name="aces11" localSheetId="0">[2]Resumo!#REF!</definedName>
    <definedName name="aces11" localSheetId="4">[2]Resumo!#REF!</definedName>
    <definedName name="aces11">[5]Resumo!#REF!</definedName>
    <definedName name="Acompanhamento" hidden="1">"4424KAROPA72W2MUU1RYR1U1C"</definedName>
    <definedName name="ActionsList">'[8]14. Actions'!$A$6:$A$27</definedName>
    <definedName name="ada">[9]FONTE!$B$5:$B$47</definedName>
    <definedName name="afa">[10]FONTE!$B$300:$B$302</definedName>
    <definedName name="Área" localSheetId="3">#REF!</definedName>
    <definedName name="Área" localSheetId="7">#REF!</definedName>
    <definedName name="Área" localSheetId="0">#REF!</definedName>
    <definedName name="Área" localSheetId="4">#REF!</definedName>
    <definedName name="Área">#REF!</definedName>
    <definedName name="_xlnm.Print_Area" localSheetId="2">'CRONOGRAMA MACRO'!$A$9:$BR$22</definedName>
    <definedName name="_xlnm.Print_Area" localSheetId="6">'CRONOGRAMA MACRO (2)'!$A$9:$BR$22</definedName>
    <definedName name="_xlnm.Print_Area" localSheetId="0">'RESUMO_CAPA '!$A$1:$AC$47</definedName>
    <definedName name="_xlnm.Print_Area" localSheetId="4">'RESUMO_CAPA  (2)'!$A$1:$AC$47</definedName>
    <definedName name="Área_impressão_IM" localSheetId="3">#REF!</definedName>
    <definedName name="Área_impressão_IM" localSheetId="7">#REF!</definedName>
    <definedName name="Área_impressão_IM" localSheetId="0">#REF!</definedName>
    <definedName name="Área_impressão_IM" localSheetId="4">#REF!</definedName>
    <definedName name="Área_impressão_IM">#REF!</definedName>
    <definedName name="area1" localSheetId="3">#REF!</definedName>
    <definedName name="area1" localSheetId="7">#REF!</definedName>
    <definedName name="area1" localSheetId="0">#REF!</definedName>
    <definedName name="area1" localSheetId="4">#REF!</definedName>
    <definedName name="area1">#REF!</definedName>
    <definedName name="as" localSheetId="9" hidden="1">{#N/A,#N/A,FALSE,"FATURAM";#N/A,#N/A,FALSE,"PrVnd"}</definedName>
    <definedName name="as" hidden="1">{#N/A,#N/A,FALSE,"FATURAM";#N/A,#N/A,FALSE,"PrVnd"}</definedName>
    <definedName name="ASSIS" localSheetId="3">#REF!</definedName>
    <definedName name="ASSIS" localSheetId="7">#REF!</definedName>
    <definedName name="ASSIS" localSheetId="0">#REF!</definedName>
    <definedName name="ASSIS" localSheetId="4">#REF!</definedName>
    <definedName name="ASSIS">#REF!</definedName>
    <definedName name="aux" localSheetId="3">[2]Resumo!#REF!</definedName>
    <definedName name="aux" localSheetId="7">[2]Resumo!#REF!</definedName>
    <definedName name="aux" localSheetId="0">[2]Resumo!#REF!</definedName>
    <definedName name="aux" localSheetId="4">[2]Resumo!#REF!</definedName>
    <definedName name="aux">[5]Resumo!#REF!</definedName>
    <definedName name="Avanço" localSheetId="9" hidden="1">{#N/A,#N/A,FALSE,"ET-CAPA";#N/A,#N/A,FALSE,"ET-PAG1";#N/A,#N/A,FALSE,"ET-PAG2";#N/A,#N/A,FALSE,"ET-PAG3";#N/A,#N/A,FALSE,"ET-PAG4";#N/A,#N/A,FALSE,"ET-PAG5"}</definedName>
    <definedName name="Avanço" hidden="1">{#N/A,#N/A,FALSE,"ET-CAPA";#N/A,#N/A,FALSE,"ET-PAG1";#N/A,#N/A,FALSE,"ET-PAG2";#N/A,#N/A,FALSE,"ET-PAG3";#N/A,#N/A,FALSE,"ET-PAG4";#N/A,#N/A,FALSE,"ET-PAG5"}</definedName>
    <definedName name="bb" localSheetId="9" hidden="1">{#N/A,#N/A,FALSE,"ET-CAPA";#N/A,#N/A,FALSE,"ET-PAG1";#N/A,#N/A,FALSE,"ET-PAG2";#N/A,#N/A,FALSE,"ET-PAG3";#N/A,#N/A,FALSE,"ET-PAG4";#N/A,#N/A,FALSE,"ET-PAG5"}</definedName>
    <definedName name="bb" hidden="1">{#N/A,#N/A,FALSE,"ET-CAPA";#N/A,#N/A,FALSE,"ET-PAG1";#N/A,#N/A,FALSE,"ET-PAG2";#N/A,#N/A,FALSE,"ET-PAG3";#N/A,#N/A,FALSE,"ET-PAG4";#N/A,#N/A,FALSE,"ET-PAG5"}</definedName>
    <definedName name="Bitola" localSheetId="3">'[11]TABELA PID'!$A$5:$A$247</definedName>
    <definedName name="Bitola" localSheetId="7">'[11]TABELA PID'!$A$5:$A$247</definedName>
    <definedName name="Bitola" localSheetId="0">#REF!</definedName>
    <definedName name="Bitola" localSheetId="4">#REF!</definedName>
    <definedName name="Bitola">'[12]TABELA PID'!$A$5:$A$247</definedName>
    <definedName name="BITOLAS">'[13]TABELA PID'!$A$4:$A$247</definedName>
    <definedName name="CAB" localSheetId="3">#REF!</definedName>
    <definedName name="CAB" localSheetId="7">#REF!</definedName>
    <definedName name="CAB" localSheetId="0">#REF!</definedName>
    <definedName name="CAB" localSheetId="4">#REF!</definedName>
    <definedName name="CAB">#REF!</definedName>
    <definedName name="cabe" localSheetId="3">'[3]Avanço Físico Sem26'!$1:$11</definedName>
    <definedName name="cabe" localSheetId="7">'[3]Avanço Físico Sem26'!$1:$11</definedName>
    <definedName name="cabe" localSheetId="0">'[3]Avanço Físico Sem26'!$1:$11</definedName>
    <definedName name="cabe" localSheetId="4">'[3]Avanço Físico Sem26'!$1:$11</definedName>
    <definedName name="cabe">'[6]Avanço Físico Sem26'!$1:$11</definedName>
    <definedName name="cabeca" localSheetId="3">'[3]Rel.Desvios'!$1:$10</definedName>
    <definedName name="cabeca" localSheetId="7">'[3]Rel.Desvios'!$1:$10</definedName>
    <definedName name="cabeca" localSheetId="0">'[3]Rel.Desvios'!$1:$10</definedName>
    <definedName name="cabeca" localSheetId="4">'[3]Rel.Desvios'!$1:$10</definedName>
    <definedName name="cabeca">'[6]Rel.Desvios'!$1:$10</definedName>
    <definedName name="caf">[14]FONTE!$B$5:$B$52</definedName>
    <definedName name="casa" localSheetId="9" hidden="1">{#N/A,#N/A,FALSE,"FATURAM";#N/A,#N/A,FALSE,"PrVnd"}</definedName>
    <definedName name="casa" hidden="1">{#N/A,#N/A,FALSE,"FATURAM";#N/A,#N/A,FALSE,"PrVnd"}</definedName>
    <definedName name="concorrentes" localSheetId="9" hidden="1">{#N/A,#N/A,FALSE,"Cronograma";#N/A,#N/A,FALSE,"Cronogr. 2"}</definedName>
    <definedName name="concorrentes" hidden="1">{#N/A,#N/A,FALSE,"Cronograma";#N/A,#N/A,FALSE,"Cronogr. 2"}</definedName>
    <definedName name="COPIA" localSheetId="9" hidden="1">{#N/A,#N/A,FALSE,"CONTROLE"}</definedName>
    <definedName name="COPIA" hidden="1">{#N/A,#N/A,FALSE,"CONTROLE"}</definedName>
    <definedName name="COPIA1" localSheetId="9" hidden="1">{#N/A,#N/A,FALSE,"CONTROLE"}</definedName>
    <definedName name="COPIA1" hidden="1">{#N/A,#N/A,FALSE,"CONTROLE"}</definedName>
    <definedName name="cpv" localSheetId="3">[15]CPV!$J$42</definedName>
    <definedName name="cpv" localSheetId="7">[15]CPV!$J$42</definedName>
    <definedName name="cpv" localSheetId="0">[15]CPV!$J$42</definedName>
    <definedName name="cpv" localSheetId="4">[15]CPV!$J$42</definedName>
    <definedName name="cpv">[16]CPV!$J$42</definedName>
    <definedName name="DA">[17]FONTE!$B$107:$B$112</definedName>
    <definedName name="dad">[18]FONTE!$B$87:$B$93</definedName>
    <definedName name="dada">[19]FONTE!$B$5:$B$51</definedName>
    <definedName name="daf">[10]FONTE!$B$38:$B$242</definedName>
    <definedName name="dd" localSheetId="9" hidden="1">{#N/A,#N/A,FALSE,"ET-CAPA";#N/A,#N/A,FALSE,"ET-PAG1";#N/A,#N/A,FALSE,"ET-PAG2";#N/A,#N/A,FALSE,"ET-PAG3";#N/A,#N/A,FALSE,"ET-PAG4";#N/A,#N/A,FALSE,"ET-PAG5"}</definedName>
    <definedName name="dd" hidden="1">{#N/A,#N/A,FALSE,"ET-CAPA";#N/A,#N/A,FALSE,"ET-PAG1";#N/A,#N/A,FALSE,"ET-PAG2";#N/A,#N/A,FALSE,"ET-PAG3";#N/A,#N/A,FALSE,"ET-PAG4";#N/A,#N/A,FALSE,"ET-PAG5"}</definedName>
    <definedName name="DDD" localSheetId="9" hidden="1">{#N/A,#N/A,FALSE,"ET-CAPA";#N/A,#N/A,FALSE,"ET-PAG1";#N/A,#N/A,FALSE,"ET-PAG2";#N/A,#N/A,FALSE,"ET-PAG3";#N/A,#N/A,FALSE,"ET-PAG4";#N/A,#N/A,FALSE,"ET-PAG5"}</definedName>
    <definedName name="DDD" hidden="1">{#N/A,#N/A,FALSE,"ET-CAPA";#N/A,#N/A,FALSE,"ET-PAG1";#N/A,#N/A,FALSE,"ET-PAG2";#N/A,#N/A,FALSE,"ET-PAG3";#N/A,#N/A,FALSE,"ET-PAG4";#N/A,#N/A,FALSE,"ET-PAG5"}</definedName>
    <definedName name="ddddwa" hidden="1">#REF!</definedName>
    <definedName name="DES" hidden="1">#REF!</definedName>
    <definedName name="DESNIVEL" localSheetId="9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fdaf" hidden="1">15</definedName>
    <definedName name="dfse" hidden="1">#REF!</definedName>
    <definedName name="dfswq" localSheetId="9" hidden="1">{#N/A,#N/A,FALSE,"ET-CAPA";#N/A,#N/A,FALSE,"ET-PAG1";#N/A,#N/A,FALSE,"ET-PAG2";#N/A,#N/A,FALSE,"ET-PAG3";#N/A,#N/A,FALSE,"ET-PAG4";#N/A,#N/A,FALSE,"ET-PAG5"}</definedName>
    <definedName name="dfswq" hidden="1">{#N/A,#N/A,FALSE,"ET-CAPA";#N/A,#N/A,FALSE,"ET-PAG1";#N/A,#N/A,FALSE,"ET-PAG2";#N/A,#N/A,FALSE,"ET-PAG3";#N/A,#N/A,FALSE,"ET-PAG4";#N/A,#N/A,FALSE,"ET-PAG5"}</definedName>
    <definedName name="DIÂMETRO">'[13]TABELA PID'!$A$4:$B$247</definedName>
    <definedName name="DIVISÃO">[20]FONTE!$B$4:$B$7</definedName>
    <definedName name="Dolar" localSheetId="3">#REF!</definedName>
    <definedName name="Dolar" localSheetId="7">#REF!</definedName>
    <definedName name="Dolar" localSheetId="0">#REF!</definedName>
    <definedName name="Dolar" localSheetId="4">#REF!</definedName>
    <definedName name="Dolar">#REF!</definedName>
    <definedName name="DolarCompra" localSheetId="3">#REF!</definedName>
    <definedName name="DolarCompra" localSheetId="7">#REF!</definedName>
    <definedName name="DolarCompra" localSheetId="0">#REF!</definedName>
    <definedName name="DolarCompra" localSheetId="4">#REF!</definedName>
    <definedName name="DolarCompra">#REF!</definedName>
    <definedName name="DolarVenda" localSheetId="3">#REF!</definedName>
    <definedName name="DolarVenda" localSheetId="7">#REF!</definedName>
    <definedName name="DolarVenda" localSheetId="0">#REF!</definedName>
    <definedName name="DolarVenda" localSheetId="4">#REF!</definedName>
    <definedName name="DolarVenda">#REF!</definedName>
    <definedName name="dsgsd" localSheetId="9" hidden="1">{#N/A,#N/A,FALSE,"Cronograma";#N/A,#N/A,FALSE,"Cronogr. 2"}</definedName>
    <definedName name="dsgsd" hidden="1">{#N/A,#N/A,FALSE,"Cronograma";#N/A,#N/A,FALSE,"Cronogr. 2"}</definedName>
    <definedName name="efef" hidden="1">#REF!</definedName>
    <definedName name="efgh">#N/A</definedName>
    <definedName name="Equipamentos" localSheetId="3" hidden="1">{#N/A,#N/A,FALSE,"CPV";#N/A,#N/A,FALSE,"Pareto";#N/A,#N/A,FALSE,"Gráficos"}</definedName>
    <definedName name="Equipamentos" localSheetId="7" hidden="1">{#N/A,#N/A,FALSE,"CPV";#N/A,#N/A,FALSE,"Pareto";#N/A,#N/A,FALSE,"Gráficos"}</definedName>
    <definedName name="Equipamentos" localSheetId="9" hidden="1">{#N/A,#N/A,FALSE,"CPV";#N/A,#N/A,FALSE,"Pareto";#N/A,#N/A,FALSE,"Gráficos"}</definedName>
    <definedName name="Equipamentos" localSheetId="0" hidden="1">{#N/A,#N/A,FALSE,"CPV";#N/A,#N/A,FALSE,"Pareto";#N/A,#N/A,FALSE,"Gráficos"}</definedName>
    <definedName name="Equipamentos" localSheetId="4" hidden="1">{#N/A,#N/A,FALSE,"CPV";#N/A,#N/A,FALSE,"Pareto";#N/A,#N/A,FALSE,"Gráficos"}</definedName>
    <definedName name="Equipamentos" hidden="1">{#N/A,#N/A,FALSE,"CPV";#N/A,#N/A,FALSE,"Pareto";#N/A,#N/A,FALSE,"Gráficos"}</definedName>
    <definedName name="EQUIPES">[20]FONTE!$B$141:$B$494</definedName>
    <definedName name="Eurocompra" localSheetId="3">#REF!</definedName>
    <definedName name="Eurocompra" localSheetId="7">#REF!</definedName>
    <definedName name="Eurocompra" localSheetId="0">#REF!</definedName>
    <definedName name="Eurocompra" localSheetId="4">#REF!</definedName>
    <definedName name="Eurocompra">#REF!</definedName>
    <definedName name="Eurovenda" localSheetId="3">#REF!</definedName>
    <definedName name="Eurovenda" localSheetId="7">#REF!</definedName>
    <definedName name="Eurovenda" localSheetId="0">#REF!</definedName>
    <definedName name="Eurovenda" localSheetId="4">#REF!</definedName>
    <definedName name="Eurovenda">#REF!</definedName>
    <definedName name="f_" localSheetId="9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_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abio" localSheetId="9" hidden="1">{#N/A,#N/A,FALSE,"Cronograma";#N/A,#N/A,FALSE,"Cronogr. 2"}</definedName>
    <definedName name="fabio" hidden="1">{#N/A,#N/A,FALSE,"Cronograma";#N/A,#N/A,FALSE,"Cronogr. 2"}</definedName>
    <definedName name="Faturamento" localSheetId="3">#REF!</definedName>
    <definedName name="Faturamento" localSheetId="7">#REF!</definedName>
    <definedName name="Faturamento" localSheetId="0">#REF!</definedName>
    <definedName name="Faturamento" localSheetId="4">#REF!</definedName>
    <definedName name="Faturamento">#REF!</definedName>
    <definedName name="fdaf">[21]FONTE!$B$132:$B$154</definedName>
    <definedName name="FFFFF" localSheetId="9" hidden="1">{#N/A,#N/A,FALSE,"ET-CAPA";#N/A,#N/A,FALSE,"ET-PAG1";#N/A,#N/A,FALSE,"ET-PAG2";#N/A,#N/A,FALSE,"ET-PAG3";#N/A,#N/A,FALSE,"ET-PAG4";#N/A,#N/A,FALSE,"ET-PAG5"}</definedName>
    <definedName name="FFFFF" hidden="1">{#N/A,#N/A,FALSE,"ET-CAPA";#N/A,#N/A,FALSE,"ET-PAG1";#N/A,#N/A,FALSE,"ET-PAG2";#N/A,#N/A,FALSE,"ET-PAG3";#N/A,#N/A,FALSE,"ET-PAG4";#N/A,#N/A,FALSE,"ET-PAG5"}</definedName>
    <definedName name="ffffffffffffffffffffffffffffff" localSheetId="9" hidden="1">{#N/A,#N/A,FALSE,"ET-CAPA";#N/A,#N/A,FALSE,"ET-PAG1";#N/A,#N/A,FALSE,"ET-PAG2";#N/A,#N/A,FALSE,"ET-PAG3";#N/A,#N/A,FALSE,"ET-PAG4";#N/A,#N/A,FALSE,"ET-PAG5"}</definedName>
    <definedName name="ffffffffffffffffffffffffffffff" hidden="1">{#N/A,#N/A,FALSE,"ET-CAPA";#N/A,#N/A,FALSE,"ET-PAG1";#N/A,#N/A,FALSE,"ET-PAG2";#N/A,#N/A,FALSE,"ET-PAG3";#N/A,#N/A,FALSE,"ET-PAG4";#N/A,#N/A,FALSE,"ET-PAG5"}</definedName>
    <definedName name="FGGD">#REF!</definedName>
    <definedName name="FGSD" localSheetId="9" hidden="1">{#N/A,#N/A,FALSE,"ET-CAPA";#N/A,#N/A,FALSE,"ET-PAG1";#N/A,#N/A,FALSE,"ET-PAG2";#N/A,#N/A,FALSE,"ET-PAG3";#N/A,#N/A,FALSE,"ET-PAG4";#N/A,#N/A,FALSE,"ET-PAG5"}</definedName>
    <definedName name="FGSD" hidden="1">{#N/A,#N/A,FALSE,"ET-CAPA";#N/A,#N/A,FALSE,"ET-PAG1";#N/A,#N/A,FALSE,"ET-PAG2";#N/A,#N/A,FALSE,"ET-PAG3";#N/A,#N/A,FALSE,"ET-PAG4";#N/A,#N/A,FALSE,"ET-PAG5"}</definedName>
    <definedName name="fill" hidden="1">#REF!</definedName>
    <definedName name="Fill_" hidden="1">#REF!</definedName>
    <definedName name="gg" localSheetId="9" hidden="1">{#N/A,#N/A,FALSE,"ET-CAPA";#N/A,#N/A,FALSE,"ET-PAG1";#N/A,#N/A,FALSE,"ET-PAG2";#N/A,#N/A,FALSE,"ET-PAG3";#N/A,#N/A,FALSE,"ET-PAG4";#N/A,#N/A,FALSE,"ET-PAG5"}</definedName>
    <definedName name="gg" hidden="1">{#N/A,#N/A,FALSE,"ET-CAPA";#N/A,#N/A,FALSE,"ET-PAG1";#N/A,#N/A,FALSE,"ET-PAG2";#N/A,#N/A,FALSE,"ET-PAG3";#N/A,#N/A,FALSE,"ET-PAG4";#N/A,#N/A,FALSE,"ET-PAG5"}</definedName>
    <definedName name="gggg" localSheetId="9" hidden="1">{#N/A,#N/A,FALSE,"ET-CAPA";#N/A,#N/A,FALSE,"ET-PAG1";#N/A,#N/A,FALSE,"ET-PAG2";#N/A,#N/A,FALSE,"ET-PAG3";#N/A,#N/A,FALSE,"ET-PAG4";#N/A,#N/A,FALSE,"ET-PAG5"}</definedName>
    <definedName name="gggg" hidden="1">{#N/A,#N/A,FALSE,"ET-CAPA";#N/A,#N/A,FALSE,"ET-PAG1";#N/A,#N/A,FALSE,"ET-PAG2";#N/A,#N/A,FALSE,"ET-PAG3";#N/A,#N/A,FALSE,"ET-PAG4";#N/A,#N/A,FALSE,"ET-PAG5"}</definedName>
    <definedName name="greal" localSheetId="9" hidden="1">{#N/A,#N/A,FALSE,"ET-CAPA";#N/A,#N/A,FALSE,"ET-PAG1";#N/A,#N/A,FALSE,"ET-PAG2";#N/A,#N/A,FALSE,"ET-PAG3";#N/A,#N/A,FALSE,"ET-PAG4";#N/A,#N/A,FALSE,"ET-PAG5"}</definedName>
    <definedName name="greal" hidden="1">{#N/A,#N/A,FALSE,"ET-CAPA";#N/A,#N/A,FALSE,"ET-PAG1";#N/A,#N/A,FALSE,"ET-PAG2";#N/A,#N/A,FALSE,"ET-PAG3";#N/A,#N/A,FALSE,"ET-PAG4";#N/A,#N/A,FALSE,"ET-PAG5"}</definedName>
    <definedName name="GRTE" localSheetId="9" hidden="1">{#N/A,#N/A,FALSE,"ET-CAPA";#N/A,#N/A,FALSE,"ET-PAG1";#N/A,#N/A,FALSE,"ET-PAG2";#N/A,#N/A,FALSE,"ET-PAG3";#N/A,#N/A,FALSE,"ET-PAG4";#N/A,#N/A,FALSE,"ET-PAG5"}</definedName>
    <definedName name="GRTE" hidden="1">{#N/A,#N/A,FALSE,"ET-CAPA";#N/A,#N/A,FALSE,"ET-PAG1";#N/A,#N/A,FALSE,"ET-PAG2";#N/A,#N/A,FALSE,"ET-PAG3";#N/A,#N/A,FALSE,"ET-PAG4";#N/A,#N/A,FALSE,"ET-PAG5"}</definedName>
    <definedName name="h" localSheetId="9" hidden="1">{#N/A,#N/A,FALSE,"ET-CAPA";#N/A,#N/A,FALSE,"ET-PAG1";#N/A,#N/A,FALSE,"ET-PAG2";#N/A,#N/A,FALSE,"ET-PAG3";#N/A,#N/A,FALSE,"ET-PAG4";#N/A,#N/A,FALSE,"ET-PAG5"}</definedName>
    <definedName name="h" hidden="1">{#N/A,#N/A,FALSE,"ET-CAPA";#N/A,#N/A,FALSE,"ET-PAG1";#N/A,#N/A,FALSE,"ET-PAG2";#N/A,#N/A,FALSE,"ET-PAG3";#N/A,#N/A,FALSE,"ET-PAG4";#N/A,#N/A,FALSE,"ET-PAG5"}</definedName>
    <definedName name="HHH" localSheetId="9" hidden="1">{#N/A,#N/A,FALSE,"ET-CAPA";#N/A,#N/A,FALSE,"ET-PAG1";#N/A,#N/A,FALSE,"ET-PAG2";#N/A,#N/A,FALSE,"ET-PAG3";#N/A,#N/A,FALSE,"ET-PAG4";#N/A,#N/A,FALSE,"ET-PAG5"}</definedName>
    <definedName name="HHH" hidden="1">{#N/A,#N/A,FALSE,"ET-CAPA";#N/A,#N/A,FALSE,"ET-PAG1";#N/A,#N/A,FALSE,"ET-PAG2";#N/A,#N/A,FALSE,"ET-PAG3";#N/A,#N/A,FALSE,"ET-PAG4";#N/A,#N/A,FALSE,"ET-PAG5"}</definedName>
    <definedName name="huhidgbiop">#REF!</definedName>
    <definedName name="Inad" hidden="1">49</definedName>
    <definedName name="ISISISIS" localSheetId="9" hidden="1">{#N/A,#N/A,FALSE,"ET-CAPA";#N/A,#N/A,FALSE,"ET-PAG1";#N/A,#N/A,FALSE,"ET-PAG2";#N/A,#N/A,FALSE,"ET-PAG3";#N/A,#N/A,FALSE,"ET-PAG4";#N/A,#N/A,FALSE,"ET-PAG5"}</definedName>
    <definedName name="ISISISIS" hidden="1">{#N/A,#N/A,FALSE,"ET-CAPA";#N/A,#N/A,FALSE,"ET-PAG1";#N/A,#N/A,FALSE,"ET-PAG2";#N/A,#N/A,FALSE,"ET-PAG3";#N/A,#N/A,FALSE,"ET-PAG4";#N/A,#N/A,FALSE,"ET-PAG5"}</definedName>
    <definedName name="isol" localSheetId="3">[2]Resumo!#REF!</definedName>
    <definedName name="isol" localSheetId="7">[2]Resumo!#REF!</definedName>
    <definedName name="isol" localSheetId="0">[2]Resumo!#REF!</definedName>
    <definedName name="isol" localSheetId="4">[2]Resumo!#REF!</definedName>
    <definedName name="isol">[5]Resumo!#REF!</definedName>
    <definedName name="Jan" localSheetId="9" hidden="1">{#N/A,#N/A,FALSE,"FATURAM";#N/A,#N/A,FALSE,"PrVnd"}</definedName>
    <definedName name="Jan" hidden="1">{#N/A,#N/A,FALSE,"FATURAM";#N/A,#N/A,FALSE,"PrVnd"}</definedName>
    <definedName name="JHJKHJ" localSheetId="3">#REF!</definedName>
    <definedName name="JHJKHJ" localSheetId="7">#REF!</definedName>
    <definedName name="JHJKHJ" localSheetId="0">#REF!</definedName>
    <definedName name="JHJKHJ" localSheetId="4">#REF!</definedName>
    <definedName name="JHJKHJ">#REF!</definedName>
    <definedName name="jhkjkllj" localSheetId="3">#REF!</definedName>
    <definedName name="jhkjkllj" localSheetId="7">#REF!</definedName>
    <definedName name="jhkjkllj" localSheetId="0">#REF!</definedName>
    <definedName name="jhkjkllj" localSheetId="4">#REF!</definedName>
    <definedName name="jhkjkllj">#REF!</definedName>
    <definedName name="JIK" localSheetId="3">#REF!</definedName>
    <definedName name="JIK" localSheetId="7">#REF!</definedName>
    <definedName name="JIK" localSheetId="0">#REF!</definedName>
    <definedName name="JIK" localSheetId="4">#REF!</definedName>
    <definedName name="JIK">#REF!</definedName>
    <definedName name="jnjni" localSheetId="9" hidden="1">{#N/A,#N/A,FALSE,"ET-CAPA";#N/A,#N/A,FALSE,"ET-PAG1";#N/A,#N/A,FALSE,"ET-PAG2";#N/A,#N/A,FALSE,"ET-PAG3";#N/A,#N/A,FALSE,"ET-PAG4";#N/A,#N/A,FALSE,"ET-PAG5"}</definedName>
    <definedName name="jnjni" hidden="1">{#N/A,#N/A,FALSE,"ET-CAPA";#N/A,#N/A,FALSE,"ET-PAG1";#N/A,#N/A,FALSE,"ET-PAG2";#N/A,#N/A,FALSE,"ET-PAG3";#N/A,#N/A,FALSE,"ET-PAG4";#N/A,#N/A,FALSE,"ET-PAG5"}</definedName>
    <definedName name="JONAS">#REF!</definedName>
    <definedName name="jose" localSheetId="9" hidden="1">{#N/A,#N/A,FALSE,"ET-CAPA";#N/A,#N/A,FALSE,"ET-PAG1";#N/A,#N/A,FALSE,"ET-PAG2";#N/A,#N/A,FALSE,"ET-PAG3";#N/A,#N/A,FALSE,"ET-PAG4";#N/A,#N/A,FALSE,"ET-PAG5"}</definedName>
    <definedName name="jose" hidden="1">{#N/A,#N/A,FALSE,"ET-CAPA";#N/A,#N/A,FALSE,"ET-PAG1";#N/A,#N/A,FALSE,"ET-PAG2";#N/A,#N/A,FALSE,"ET-PAG3";#N/A,#N/A,FALSE,"ET-PAG4";#N/A,#N/A,FALSE,"ET-PAG5"}</definedName>
    <definedName name="joseinf" localSheetId="9" hidden="1">{#N/A,#N/A,FALSE,"ET-CAPA";#N/A,#N/A,FALSE,"ET-PAG1";#N/A,#N/A,FALSE,"ET-PAG2";#N/A,#N/A,FALSE,"ET-PAG3";#N/A,#N/A,FALSE,"ET-PAG4";#N/A,#N/A,FALSE,"ET-PAG5"}</definedName>
    <definedName name="joseinf" hidden="1">{#N/A,#N/A,FALSE,"ET-CAPA";#N/A,#N/A,FALSE,"ET-PAG1";#N/A,#N/A,FALSE,"ET-PAG2";#N/A,#N/A,FALSE,"ET-PAG3";#N/A,#N/A,FALSE,"ET-PAG4";#N/A,#N/A,FALSE,"ET-PAG5"}</definedName>
    <definedName name="JSJS" localSheetId="9" hidden="1">{#N/A,#N/A,FALSE,"ET-CAPA";#N/A,#N/A,FALSE,"ET-PAG1";#N/A,#N/A,FALSE,"ET-PAG2";#N/A,#N/A,FALSE,"ET-PAG3";#N/A,#N/A,FALSE,"ET-PAG4";#N/A,#N/A,FALSE,"ET-PAG5"}</definedName>
    <definedName name="JSJS" hidden="1">{#N/A,#N/A,FALSE,"ET-CAPA";#N/A,#N/A,FALSE,"ET-PAG1";#N/A,#N/A,FALSE,"ET-PAG2";#N/A,#N/A,FALSE,"ET-PAG3";#N/A,#N/A,FALSE,"ET-PAG4";#N/A,#N/A,FALSE,"ET-PAG5"}</definedName>
    <definedName name="jugbk">#REF!</definedName>
    <definedName name="juhko">#N/A</definedName>
    <definedName name="llp">'[8]13. Ceilings'!$B$4:$B$66</definedName>
    <definedName name="luciano" localSheetId="9" hidden="1">{#N/A,#N/A,FALSE,"ET-CAPA";#N/A,#N/A,FALSE,"ET-PAG1";#N/A,#N/A,FALSE,"ET-PAG2";#N/A,#N/A,FALSE,"ET-PAG3";#N/A,#N/A,FALSE,"ET-PAG4";#N/A,#N/A,FALSE,"ET-PAG5"}</definedName>
    <definedName name="luciano" hidden="1">{#N/A,#N/A,FALSE,"ET-CAPA";#N/A,#N/A,FALSE,"ET-PAG1";#N/A,#N/A,FALSE,"ET-PAG2";#N/A,#N/A,FALSE,"ET-PAG3";#N/A,#N/A,FALSE,"ET-PAG4";#N/A,#N/A,FALSE,"ET-PAG5"}</definedName>
    <definedName name="mam" localSheetId="3">[2]Resumo!$S$2:$V$8</definedName>
    <definedName name="mam" localSheetId="7">[2]Resumo!$S$2:$V$8</definedName>
    <definedName name="mam" localSheetId="0">[2]Resumo!$S$2:$V$8</definedName>
    <definedName name="mam" localSheetId="4">[2]Resumo!$S$2:$V$8</definedName>
    <definedName name="mam">[5]Resumo!$S$2:$V$8</definedName>
    <definedName name="MAN" localSheetId="3">[2]Resumo!$S$2:$V$8</definedName>
    <definedName name="MAN" localSheetId="7">[2]Resumo!$S$2:$V$8</definedName>
    <definedName name="MAN" localSheetId="0">[2]Resumo!$S$2:$V$8</definedName>
    <definedName name="MAN" localSheetId="4">[2]Resumo!$S$2:$V$8</definedName>
    <definedName name="MAN">[5]Resumo!$S$2:$V$8</definedName>
    <definedName name="mão" localSheetId="3">[2]Resumo!$X$21</definedName>
    <definedName name="mão" localSheetId="7">[2]Resumo!$X$21</definedName>
    <definedName name="mão" localSheetId="0">[2]Resumo!$X$21</definedName>
    <definedName name="mão" localSheetId="4">[2]Resumo!$X$21</definedName>
    <definedName name="mão">[5]Resumo!$X$21</definedName>
    <definedName name="mão1" localSheetId="3">[2]Resumo!$X$286</definedName>
    <definedName name="mão1" localSheetId="7">[2]Resumo!$X$286</definedName>
    <definedName name="mão1" localSheetId="0">[2]Resumo!$X$286</definedName>
    <definedName name="mão1" localSheetId="4">[2]Resumo!$X$286</definedName>
    <definedName name="mão1">[5]Resumo!$X$286</definedName>
    <definedName name="mATERIAL" localSheetId="9" hidden="1">{#N/A,#N/A,FALSE,"ET-CAPA";#N/A,#N/A,FALSE,"ET-PAG1";#N/A,#N/A,FALSE,"ET-PAG2";#N/A,#N/A,FALSE,"ET-PAG3";#N/A,#N/A,FALSE,"ET-PAG4";#N/A,#N/A,FALSE,"ET-PAG5"}</definedName>
    <definedName name="mATERIAL" hidden="1">{#N/A,#N/A,FALSE,"ET-CAPA";#N/A,#N/A,FALSE,"ET-PAG1";#N/A,#N/A,FALSE,"ET-PAG2";#N/A,#N/A,FALSE,"ET-PAG3";#N/A,#N/A,FALSE,"ET-PAG4";#N/A,#N/A,FALSE,"ET-PAG5"}</definedName>
    <definedName name="mmm" localSheetId="3">[2]Resumo!$S$2:$V$8</definedName>
    <definedName name="mmm" localSheetId="7">[2]Resumo!$S$2:$V$8</definedName>
    <definedName name="mmm" localSheetId="0">[2]Resumo!$S$2:$V$8</definedName>
    <definedName name="mmm" localSheetId="4">[2]Resumo!$S$2:$V$8</definedName>
    <definedName name="mmm">[5]Resumo!$S$2:$V$8</definedName>
    <definedName name="mmmm" localSheetId="9" hidden="1">{#N/A,#N/A,FALSE,"ET-CAPA";#N/A,#N/A,FALSE,"ET-PAG1";#N/A,#N/A,FALSE,"ET-PAG2";#N/A,#N/A,FALSE,"ET-PAG3";#N/A,#N/A,FALSE,"ET-PAG4";#N/A,#N/A,FALSE,"ET-PAG5"}</definedName>
    <definedName name="mmmm" hidden="1">{#N/A,#N/A,FALSE,"ET-CAPA";#N/A,#N/A,FALSE,"ET-PAG1";#N/A,#N/A,FALSE,"ET-PAG2";#N/A,#N/A,FALSE,"ET-PAG3";#N/A,#N/A,FALSE,"ET-PAG4";#N/A,#N/A,FALSE,"ET-PAG5"}</definedName>
    <definedName name="MNGB" localSheetId="9" hidden="1">{#N/A,#N/A,FALSE,"ET-CAPA";#N/A,#N/A,FALSE,"ET-PAG1";#N/A,#N/A,FALSE,"ET-PAG2";#N/A,#N/A,FALSE,"ET-PAG3";#N/A,#N/A,FALSE,"ET-PAG4";#N/A,#N/A,FALSE,"ET-PAG5"}</definedName>
    <definedName name="MNGB" hidden="1">{#N/A,#N/A,FALSE,"ET-CAPA";#N/A,#N/A,FALSE,"ET-PAG1";#N/A,#N/A,FALSE,"ET-PAG2";#N/A,#N/A,FALSE,"ET-PAG3";#N/A,#N/A,FALSE,"ET-PAG4";#N/A,#N/A,FALSE,"ET-PAG5"}</definedName>
    <definedName name="MOBILIZAÇÃO" localSheetId="9" hidden="1">{#N/A,#N/A,FALSE,"Cronograma";#N/A,#N/A,FALSE,"Cronogr. 2"}</definedName>
    <definedName name="MOBILIZAÇÃO" hidden="1">{#N/A,#N/A,FALSE,"Cronograma";#N/A,#N/A,FALSE,"Cronogr. 2"}</definedName>
    <definedName name="moi" localSheetId="3">[2]Resumo!$X$357</definedName>
    <definedName name="moi" localSheetId="7">[2]Resumo!$X$357</definedName>
    <definedName name="moi" localSheetId="0">[2]Resumo!$X$357</definedName>
    <definedName name="moi" localSheetId="4">[2]Resumo!$X$357</definedName>
    <definedName name="moi">[5]Resumo!$X$357</definedName>
    <definedName name="Months">'[8]7. Expenditure &amp; revenue (LLP)'!$T$1:$T$36</definedName>
    <definedName name="NA">#N/A</definedName>
    <definedName name="nak" localSheetId="3">[2]Resumo!#REF!</definedName>
    <definedName name="nak" localSheetId="7">[2]Resumo!#REF!</definedName>
    <definedName name="nak" localSheetId="0">[2]Resumo!#REF!</definedName>
    <definedName name="nak" localSheetId="4">[2]Resumo!#REF!</definedName>
    <definedName name="nak">[5]Resumo!#REF!</definedName>
    <definedName name="naka" localSheetId="3">[2]Resumo!#REF!</definedName>
    <definedName name="naka" localSheetId="7">[2]Resumo!#REF!</definedName>
    <definedName name="naka" localSheetId="0">[2]Resumo!#REF!</definedName>
    <definedName name="naka" localSheetId="4">[2]Resumo!#REF!</definedName>
    <definedName name="naka">[5]Resumo!#REF!</definedName>
    <definedName name="NÃO">#N/A</definedName>
    <definedName name="okok" localSheetId="9" hidden="1">{#N/A,#N/A,FALSE,"ET-CAPA";#N/A,#N/A,FALSE,"ET-PAG1";#N/A,#N/A,FALSE,"ET-PAG2";#N/A,#N/A,FALSE,"ET-PAG3";#N/A,#N/A,FALSE,"ET-PAG4";#N/A,#N/A,FALSE,"ET-PAG5"}</definedName>
    <definedName name="okok" hidden="1">{#N/A,#N/A,FALSE,"ET-CAPA";#N/A,#N/A,FALSE,"ET-PAG1";#N/A,#N/A,FALSE,"ET-PAG2";#N/A,#N/A,FALSE,"ET-PAG3";#N/A,#N/A,FALSE,"ET-PAG4";#N/A,#N/A,FALSE,"ET-PAG5"}</definedName>
    <definedName name="Opções" localSheetId="3">#REF!</definedName>
    <definedName name="Opções" localSheetId="7">#REF!</definedName>
    <definedName name="Opções" localSheetId="0">#REF!</definedName>
    <definedName name="Opções" localSheetId="4">#REF!</definedName>
    <definedName name="Opções">#REF!</definedName>
    <definedName name="OSE">#N/A</definedName>
    <definedName name="P200LLP">'[8]2. Staff (LLP)'!$A$9:$A$208</definedName>
    <definedName name="PARETOATIV" localSheetId="3" hidden="1">{#N/A,#N/A,FALSE,"CPV";#N/A,#N/A,FALSE,"Pareto";#N/A,#N/A,FALSE,"Gráficos"}</definedName>
    <definedName name="PARETOATIV" localSheetId="7" hidden="1">{#N/A,#N/A,FALSE,"CPV";#N/A,#N/A,FALSE,"Pareto";#N/A,#N/A,FALSE,"Gráficos"}</definedName>
    <definedName name="PARETOATIV" localSheetId="9" hidden="1">{#N/A,#N/A,FALSE,"CPV";#N/A,#N/A,FALSE,"Pareto";#N/A,#N/A,FALSE,"Gráficos"}</definedName>
    <definedName name="PARETOATIV" localSheetId="0" hidden="1">{#N/A,#N/A,FALSE,"CPV";#N/A,#N/A,FALSE,"Pareto";#N/A,#N/A,FALSE,"Gráficos"}</definedName>
    <definedName name="PARETOATIV" localSheetId="4" hidden="1">{#N/A,#N/A,FALSE,"CPV";#N/A,#N/A,FALSE,"Pareto";#N/A,#N/A,FALSE,"Gráficos"}</definedName>
    <definedName name="PARETOATIV" hidden="1">{#N/A,#N/A,FALSE,"CPV";#N/A,#N/A,FALSE,"Pareto";#N/A,#N/A,FALSE,"Gráficos"}</definedName>
    <definedName name="PEDIDO" hidden="1">#REF!</definedName>
    <definedName name="PERÍODO">[20]FONTE!$B$624:$B$638</definedName>
    <definedName name="PG_agosto_2002" localSheetId="3">[2]Resumo!$A$7:$AA$326</definedName>
    <definedName name="PG_agosto_2002" localSheetId="7">[2]Resumo!$A$7:$AA$326</definedName>
    <definedName name="PG_agosto_2002" localSheetId="0">[2]Resumo!$A$7:$AA$326</definedName>
    <definedName name="PG_agosto_2002" localSheetId="4">[2]Resumo!$A$7:$AA$326</definedName>
    <definedName name="PG_agosto_2002">[5]Resumo!$A$7:$AA$326</definedName>
    <definedName name="PLAMOBRA" localSheetId="3">#REF!</definedName>
    <definedName name="PLAMOBRA" localSheetId="7">#REF!</definedName>
    <definedName name="PLAMOBRA" localSheetId="0">#REF!</definedName>
    <definedName name="PLAMOBRA" localSheetId="4">#REF!</definedName>
    <definedName name="PLAMOBRA">#REF!</definedName>
    <definedName name="plan1" localSheetId="9" hidden="1">{#N/A,#N/A,FALSE,"Cronograma";#N/A,#N/A,FALSE,"Cronogr. 2"}</definedName>
    <definedName name="plan1" hidden="1">{#N/A,#N/A,FALSE,"Cronograma";#N/A,#N/A,FALSE,"Cronogr. 2"}</definedName>
    <definedName name="planejado" localSheetId="3">[15]Planejado!$C$40</definedName>
    <definedName name="planejado" localSheetId="7">[15]Planejado!$C$40</definedName>
    <definedName name="planejado" localSheetId="0">[15]Planejado!$C$40</definedName>
    <definedName name="planejado" localSheetId="4">[15]Planejado!$C$40</definedName>
    <definedName name="planejado">[16]Planejado!$C$40</definedName>
    <definedName name="PLANTA_2">[20]FONTE!$C$25:$C$38</definedName>
    <definedName name="ppp" localSheetId="9" hidden="1">{#N/A,#N/A,FALSE,"ET-CAPA";#N/A,#N/A,FALSE,"ET-PAG1";#N/A,#N/A,FALSE,"ET-PAG2";#N/A,#N/A,FALSE,"ET-PAG3";#N/A,#N/A,FALSE,"ET-PAG4";#N/A,#N/A,FALSE,"ET-PAG5"}</definedName>
    <definedName name="ppp" hidden="1">{#N/A,#N/A,FALSE,"ET-CAPA";#N/A,#N/A,FALSE,"ET-PAG1";#N/A,#N/A,FALSE,"ET-PAG2";#N/A,#N/A,FALSE,"ET-PAG3";#N/A,#N/A,FALSE,"ET-PAG4";#N/A,#N/A,FALSE,"ET-PAG5"}</definedName>
    <definedName name="PTC">'[8]11.Expenditure &amp; revenue(Third)'!$A$10:$A$31</definedName>
    <definedName name="q" localSheetId="9" hidden="1">{#N/A,#N/A,FALSE,"RESUMO-BB1";#N/A,#N/A,FALSE,"MOD-A01-R - BB1";#N/A,#N/A,FALSE,"URB-BB1"}</definedName>
    <definedName name="q" hidden="1">{#N/A,#N/A,FALSE,"RESUMO-BB1";#N/A,#N/A,FALSE,"MOD-A01-R - BB1";#N/A,#N/A,FALSE,"URB-BB1"}</definedName>
    <definedName name="qqq" localSheetId="9" hidden="1">{#N/A,#N/A,FALSE,"ET-CAPA";#N/A,#N/A,FALSE,"ET-PAG1";#N/A,#N/A,FALSE,"ET-PAG2";#N/A,#N/A,FALSE,"ET-PAG3";#N/A,#N/A,FALSE,"ET-PAG4";#N/A,#N/A,FALSE,"ET-PAG5"}</definedName>
    <definedName name="qqq" hidden="1">{#N/A,#N/A,FALSE,"ET-CAPA";#N/A,#N/A,FALSE,"ET-PAG1";#N/A,#N/A,FALSE,"ET-PAG2";#N/A,#N/A,FALSE,"ET-PAG3";#N/A,#N/A,FALSE,"ET-PAG4";#N/A,#N/A,FALSE,"ET-PAG5"}</definedName>
    <definedName name="ra" localSheetId="9" hidden="1">{#N/A,#N/A,FALSE,"FATURAM";#N/A,#N/A,FALSE,"PrVnd"}</definedName>
    <definedName name="ra" hidden="1">{#N/A,#N/A,FALSE,"FATURAM";#N/A,#N/A,FALSE,"PrVnd"}</definedName>
    <definedName name="Rates">'[8]13. Ceilings'!$B$4:$H$229</definedName>
    <definedName name="RDO" localSheetId="9" hidden="1">{#N/A,#N/A,FALSE,"ET-CAPA";#N/A,#N/A,FALSE,"ET-PAG1";#N/A,#N/A,FALSE,"ET-PAG2";#N/A,#N/A,FALSE,"ET-PAG3";#N/A,#N/A,FALSE,"ET-PAG4";#N/A,#N/A,FALSE,"ET-PAG5"}</definedName>
    <definedName name="RDO" hidden="1">{#N/A,#N/A,FALSE,"ET-CAPA";#N/A,#N/A,FALSE,"ET-PAG1";#N/A,#N/A,FALSE,"ET-PAG2";#N/A,#N/A,FALSE,"ET-PAG3";#N/A,#N/A,FALSE,"ET-PAG4";#N/A,#N/A,FALSE,"ET-PAG5"}</definedName>
    <definedName name="Relat" localSheetId="9" hidden="1">{#N/A,#N/A,FALSE,"CONTROLE";#N/A,#N/A,FALSE,"CONTROLE"}</definedName>
    <definedName name="Relat" hidden="1">{#N/A,#N/A,FALSE,"CONTROLE";#N/A,#N/A,FALSE,"CONTROLE"}</definedName>
    <definedName name="RESP._MILLS">[20]FONTE!$D$4:$D$69</definedName>
    <definedName name="rev" localSheetId="3">[2]Resumo!#REF!</definedName>
    <definedName name="rev" localSheetId="7">[2]Resumo!#REF!</definedName>
    <definedName name="rev" localSheetId="0">[2]Resumo!#REF!</definedName>
    <definedName name="rev" localSheetId="4">[2]Resumo!#REF!</definedName>
    <definedName name="rev">[5]Resumo!#REF!</definedName>
    <definedName name="rua" localSheetId="9" hidden="1">{#N/A,#N/A,FALSE,"FATURAM";#N/A,#N/A,FALSE,"PrVnd"}</definedName>
    <definedName name="rua" hidden="1">{#N/A,#N/A,FALSE,"FATURAM";#N/A,#N/A,FALSE,"PrVnd"}</definedName>
    <definedName name="sadad" localSheetId="9" hidden="1">{#N/A,#N/A,FALSE,"ET-CAPA";#N/A,#N/A,FALSE,"ET-PAG1";#N/A,#N/A,FALSE,"ET-PAG2";#N/A,#N/A,FALSE,"ET-PAG3";#N/A,#N/A,FALSE,"ET-PAG4";#N/A,#N/A,FALSE,"ET-PAG5"}</definedName>
    <definedName name="sadad" hidden="1">{#N/A,#N/A,FALSE,"ET-CAPA";#N/A,#N/A,FALSE,"ET-PAG1";#N/A,#N/A,FALSE,"ET-PAG2";#N/A,#N/A,FALSE,"ET-PAG3";#N/A,#N/A,FALSE,"ET-PAG4";#N/A,#N/A,FALSE,"ET-PAG5"}</definedName>
    <definedName name="SAPBEXdnldView" hidden="1">"4AC7D4F9KEZI2GK6TCS5BTOOK"</definedName>
    <definedName name="SAPBEXrevision" hidden="1">37</definedName>
    <definedName name="SAPBEXsysID" hidden="1">"BP0"</definedName>
    <definedName name="SAPBEXwbID" hidden="1">"3NSC4KY9CECFOJ87CIAWGNM9E"</definedName>
    <definedName name="sds" hidden="1">#REF!</definedName>
    <definedName name="seee" localSheetId="9" hidden="1">{#N/A,#N/A,FALSE,"Cronograma";#N/A,#N/A,FALSE,"Cronogr. 2"}</definedName>
    <definedName name="seee" hidden="1">{#N/A,#N/A,FALSE,"Cronograma";#N/A,#N/A,FALSE,"Cronogr. 2"}</definedName>
    <definedName name="SIM">#N/A</definedName>
    <definedName name="SSS">#N/A</definedName>
    <definedName name="sssss" localSheetId="9" hidden="1">{#N/A,#N/A,FALSE,"ET-CAPA";#N/A,#N/A,FALSE,"ET-PAG1";#N/A,#N/A,FALSE,"ET-PAG2";#N/A,#N/A,FALSE,"ET-PAG3";#N/A,#N/A,FALSE,"ET-PAG4";#N/A,#N/A,FALSE,"ET-PAG5"}</definedName>
    <definedName name="sssss" hidden="1">{#N/A,#N/A,FALSE,"ET-CAPA";#N/A,#N/A,FALSE,"ET-PAG1";#N/A,#N/A,FALSE,"ET-PAG2";#N/A,#N/A,FALSE,"ET-PAG3";#N/A,#N/A,FALSE,"ET-PAG4";#N/A,#N/A,FALSE,"ET-PAG5"}</definedName>
    <definedName name="TAB" localSheetId="3">#REF!</definedName>
    <definedName name="TAB" localSheetId="7">#REF!</definedName>
    <definedName name="TAB" localSheetId="0">#REF!</definedName>
    <definedName name="TAB" localSheetId="4">#REF!</definedName>
    <definedName name="TAB">#REF!</definedName>
    <definedName name="Tab_preco" localSheetId="3">#REF!</definedName>
    <definedName name="Tab_preco" localSheetId="7">#REF!</definedName>
    <definedName name="Tab_preco" localSheetId="0">#REF!</definedName>
    <definedName name="Tab_preco" localSheetId="4">#REF!</definedName>
    <definedName name="Tab_preco">#REF!</definedName>
    <definedName name="tabela">[22]Sheet2!$A$4:$B$12</definedName>
    <definedName name="TEST0" localSheetId="3">#REF!</definedName>
    <definedName name="TEST0" localSheetId="7">#REF!</definedName>
    <definedName name="TEST0" localSheetId="0">#REF!</definedName>
    <definedName name="TEST0" localSheetId="4">#REF!</definedName>
    <definedName name="TEST0">#REF!</definedName>
    <definedName name="TEST1" localSheetId="3">#REF!</definedName>
    <definedName name="TEST1" localSheetId="7">#REF!</definedName>
    <definedName name="TEST1" localSheetId="0">#REF!</definedName>
    <definedName name="TEST1" localSheetId="4">#REF!</definedName>
    <definedName name="TEST1">#REF!</definedName>
    <definedName name="teste1" localSheetId="9" hidden="1">{#N/A,#N/A,FALSE,"CONTROLE"}</definedName>
    <definedName name="teste1" hidden="1">{#N/A,#N/A,FALSE,"CONTROLE"}</definedName>
    <definedName name="TESTHKEY" localSheetId="3">#REF!</definedName>
    <definedName name="TESTHKEY" localSheetId="7">#REF!</definedName>
    <definedName name="TESTHKEY" localSheetId="0">#REF!</definedName>
    <definedName name="TESTHKEY" localSheetId="4">#REF!</definedName>
    <definedName name="TESTHKEY">#REF!</definedName>
    <definedName name="TESTKEYS">#REF!</definedName>
    <definedName name="TESTVKEY">#REF!</definedName>
    <definedName name="Third">'[8]13. Ceilings'!$B$67:$B$229</definedName>
    <definedName name="TIB" hidden="1">#REF!</definedName>
    <definedName name="TIPOISOLAMENTO" localSheetId="3">#REF!</definedName>
    <definedName name="TIPOISOLAMENTO" localSheetId="7">#REF!</definedName>
    <definedName name="TIPOISOLAMENTO" localSheetId="0">#REF!</definedName>
    <definedName name="TIPOISOLAMENTO" localSheetId="4">#REF!</definedName>
    <definedName name="TIPOISOLAMENTO">#REF!</definedName>
    <definedName name="TM">[20]FONTE!$B$25:$B$33</definedName>
    <definedName name="tranaporte" localSheetId="9" hidden="1">{#N/A,#N/A,FALSE,"ET-CAPA";#N/A,#N/A,FALSE,"ET-PAG1";#N/A,#N/A,FALSE,"ET-PAG2";#N/A,#N/A,FALSE,"ET-PAG3";#N/A,#N/A,FALSE,"ET-PAG4";#N/A,#N/A,FALSE,"ET-PAG5"}</definedName>
    <definedName name="tranaporte" hidden="1">{#N/A,#N/A,FALSE,"ET-CAPA";#N/A,#N/A,FALSE,"ET-PAG1";#N/A,#N/A,FALSE,"ET-PAG2";#N/A,#N/A,FALSE,"ET-PAG3";#N/A,#N/A,FALSE,"ET-PAG4";#N/A,#N/A,FALSE,"ET-PAG5"}</definedName>
    <definedName name="TRANSPORTE">[20]FONTE!$B$46:$B$51</definedName>
    <definedName name="TRANSPORTES">[23]FONTE!$B$129:$B$482</definedName>
    <definedName name="um" localSheetId="9" hidden="1">{#N/A,#N/A,FALSE,"Cronograma";#N/A,#N/A,FALSE,"Cronogr. 2"}</definedName>
    <definedName name="um" hidden="1">{#N/A,#N/A,FALSE,"Cronograma";#N/A,#N/A,FALSE,"Cronogr. 2"}</definedName>
    <definedName name="Upvc_2001" localSheetId="3">#REF!</definedName>
    <definedName name="Upvc_2001" localSheetId="7">#REF!</definedName>
    <definedName name="Upvc_2001" localSheetId="0">#REF!</definedName>
    <definedName name="Upvc_2001" localSheetId="4">#REF!</definedName>
    <definedName name="Upvc_2001">#REF!</definedName>
    <definedName name="UPVC_99" localSheetId="3">#REF!</definedName>
    <definedName name="UPVC_99" localSheetId="7">#REF!</definedName>
    <definedName name="UPVC_99" localSheetId="0">#REF!</definedName>
    <definedName name="UPVC_99" localSheetId="4">#REF!</definedName>
    <definedName name="UPVC_99">#REF!</definedName>
    <definedName name="V.unit">#REF!</definedName>
    <definedName name="valorunitario">#REF!</definedName>
    <definedName name="WAS" localSheetId="9" hidden="1">{#N/A,#N/A,FALSE,"ET-CAPA";#N/A,#N/A,FALSE,"ET-PAG1";#N/A,#N/A,FALSE,"ET-PAG2";#N/A,#N/A,FALSE,"ET-PAG3";#N/A,#N/A,FALSE,"ET-PAG4";#N/A,#N/A,FALSE,"ET-PAG5"}</definedName>
    <definedName name="WAS" hidden="1">{#N/A,#N/A,FALSE,"ET-CAPA";#N/A,#N/A,FALSE,"ET-PAG1";#N/A,#N/A,FALSE,"ET-PAG2";#N/A,#N/A,FALSE,"ET-PAG3";#N/A,#N/A,FALSE,"ET-PAG4";#N/A,#N/A,FALSE,"ET-PAG5"}</definedName>
    <definedName name="World">'[8]13. Ceilings'!$B$4:$B$229</definedName>
    <definedName name="wrn.BB1." localSheetId="9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2" localSheetId="9" hidden="1">{#N/A,#N/A,FALSE,"RESUMO-BB1";#N/A,#N/A,FALSE,"MOD-A01-R - BB1";#N/A,#N/A,FALSE,"URB-BB1"}</definedName>
    <definedName name="wrn.BB2" hidden="1">{#N/A,#N/A,FALSE,"RESUMO-BB1";#N/A,#N/A,FALSE,"MOD-A01-R - BB1";#N/A,#N/A,FALSE,"URB-BB1"}</definedName>
    <definedName name="wrn.BETER." localSheetId="9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Caixa._.de._.Ferramentas." localSheetId="9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9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ronograma." localSheetId="9" hidden="1">{#N/A,#N/A,FALSE,"Cronograma";#N/A,#N/A,FALSE,"Cronogr. 2"}</definedName>
    <definedName name="wrn.Cronograma." hidden="1">{#N/A,#N/A,FALSE,"Cronograma";#N/A,#N/A,FALSE,"Cronogr. 2"}</definedName>
    <definedName name="wrn.DESDOBRE." localSheetId="3" hidden="1">{#N/A,#N/A,FALSE,"CPV";#N/A,#N/A,FALSE,"Pareto";#N/A,#N/A,FALSE,"Gráficos"}</definedName>
    <definedName name="wrn.DESDOBRE." localSheetId="7" hidden="1">{#N/A,#N/A,FALSE,"CPV";#N/A,#N/A,FALSE,"Pareto";#N/A,#N/A,FALSE,"Gráficos"}</definedName>
    <definedName name="wrn.DESDOBRE." localSheetId="9" hidden="1">{#N/A,#N/A,FALSE,"CPV";#N/A,#N/A,FALSE,"Pareto";#N/A,#N/A,FALSE,"Gráficos"}</definedName>
    <definedName name="wrn.DESDOBRE." localSheetId="0" hidden="1">{#N/A,#N/A,FALSE,"CPV";#N/A,#N/A,FALSE,"Pareto";#N/A,#N/A,FALSE,"Gráficos"}</definedName>
    <definedName name="wrn.DESDOBRE." localSheetId="4" hidden="1">{#N/A,#N/A,FALSE,"CPV";#N/A,#N/A,FALSE,"Pareto";#N/A,#N/A,FALSE,"Gráficos"}</definedName>
    <definedName name="wrn.DESDOBRE." hidden="1">{#N/A,#N/A,FALSE,"CPV";#N/A,#N/A,FALSE,"Pareto";#N/A,#N/A,FALSE,"Gráficos"}</definedName>
    <definedName name="wrn.GERAL." localSheetId="9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9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1." localSheetId="9" hidden="1">{#N/A,#N/A,FALSE,"FATURAM";#N/A,#N/A,FALSE,"PrVnd"}</definedName>
    <definedName name="wrn.rela1." hidden="1">{#N/A,#N/A,FALSE,"FATURAM";#N/A,#N/A,FALSE,"PrVnd"}</definedName>
    <definedName name="xa\d">[21]FONTE!$B$81:$B$87</definedName>
    <definedName name="Xuxu" localSheetId="9" hidden="1">{#N/A,#N/A,FALSE,"CONTROLE"}</definedName>
    <definedName name="Xuxu" hidden="1">{#N/A,#N/A,FALSE,"CONTROLE"}</definedName>
    <definedName name="xxx" localSheetId="3">#REF!</definedName>
    <definedName name="xxx" localSheetId="7">#REF!</definedName>
    <definedName name="xxx" localSheetId="0">#REF!</definedName>
    <definedName name="xxx" localSheetId="4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1" l="1"/>
  <c r="C33" i="31"/>
  <c r="C32" i="31"/>
  <c r="E22" i="31"/>
  <c r="F22" i="31" s="1"/>
  <c r="E21" i="31"/>
  <c r="F21" i="31" s="1"/>
  <c r="E20" i="31"/>
  <c r="F20" i="31" s="1"/>
  <c r="E19" i="31"/>
  <c r="F19" i="31" s="1"/>
  <c r="D32" i="31"/>
  <c r="E28" i="31"/>
  <c r="F28" i="31" s="1"/>
  <c r="E14" i="31"/>
  <c r="F14" i="31" s="1"/>
  <c r="F7" i="31"/>
  <c r="E29" i="31"/>
  <c r="F29" i="31" s="1"/>
  <c r="E27" i="31"/>
  <c r="F27" i="31" s="1"/>
  <c r="E26" i="31"/>
  <c r="F26" i="31" s="1"/>
  <c r="E15" i="31"/>
  <c r="F15" i="31" s="1"/>
  <c r="E13" i="31"/>
  <c r="E12" i="31"/>
  <c r="F12" i="31"/>
  <c r="F8" i="31"/>
  <c r="F6" i="31"/>
  <c r="F5" i="31"/>
  <c r="F23" i="31" l="1"/>
  <c r="E32" i="31"/>
  <c r="F13" i="31"/>
  <c r="F9" i="31"/>
  <c r="F16" i="31"/>
  <c r="F30" i="31"/>
  <c r="F40" i="31" l="1"/>
  <c r="F47" i="31" s="1"/>
  <c r="G47" i="31" s="1"/>
  <c r="E10" i="29"/>
  <c r="D10" i="29"/>
  <c r="D5" i="29" l="1"/>
  <c r="D6" i="29"/>
  <c r="D7" i="29"/>
  <c r="F7" i="29"/>
  <c r="F8" i="29" s="1"/>
  <c r="F6" i="29"/>
  <c r="F5" i="29"/>
  <c r="F13" i="29" l="1"/>
  <c r="DJ13" i="11" l="1"/>
  <c r="DJ14" i="11"/>
  <c r="DJ15" i="11"/>
  <c r="DJ16" i="11"/>
  <c r="DJ17" i="11"/>
  <c r="DJ18" i="11"/>
  <c r="DJ19" i="11"/>
  <c r="DJ20" i="11"/>
  <c r="DJ21" i="11"/>
  <c r="DJ12" i="11"/>
  <c r="EE12" i="11"/>
  <c r="DD12" i="11"/>
  <c r="DC12" i="11"/>
  <c r="DO12" i="11" s="1"/>
  <c r="EA12" i="11" s="1"/>
  <c r="DB12" i="11"/>
  <c r="DN12" i="11" s="1"/>
  <c r="DZ12" i="11" s="1"/>
  <c r="AN12" i="11"/>
  <c r="AM12" i="11"/>
  <c r="AL12" i="11"/>
  <c r="AK12" i="11"/>
  <c r="AJ12" i="11"/>
  <c r="AI12" i="11"/>
  <c r="AG12" i="11"/>
  <c r="AF12" i="11"/>
  <c r="AE12" i="11"/>
  <c r="AD12" i="11"/>
  <c r="AC12" i="11"/>
  <c r="AB12" i="11"/>
  <c r="EB12" i="11" s="1"/>
  <c r="Z12" i="11"/>
  <c r="Y12" i="11"/>
  <c r="X12" i="11"/>
  <c r="W12" i="11"/>
  <c r="V12" i="11"/>
  <c r="U12" i="11"/>
  <c r="R12" i="11"/>
  <c r="Q12" i="11"/>
  <c r="P12" i="11"/>
  <c r="DP12" i="11" s="1"/>
  <c r="O12" i="11"/>
  <c r="N12" i="11"/>
  <c r="K12" i="11"/>
  <c r="J12" i="11"/>
  <c r="I12" i="11"/>
  <c r="H12" i="11"/>
  <c r="G12" i="11"/>
  <c r="AC12" i="6"/>
  <c r="AD12" i="6"/>
  <c r="AE12" i="6"/>
  <c r="AF12" i="6"/>
  <c r="AG12" i="6"/>
  <c r="AB12" i="6"/>
  <c r="V12" i="6"/>
  <c r="W12" i="6"/>
  <c r="X12" i="6"/>
  <c r="Y12" i="6"/>
  <c r="Z12" i="6"/>
  <c r="U12" i="6"/>
  <c r="E6" i="12"/>
  <c r="E5" i="12"/>
  <c r="E4" i="12"/>
  <c r="CY12" i="11" l="1"/>
  <c r="DS12" i="11"/>
  <c r="DT12" i="11" s="1"/>
  <c r="EF12" i="11"/>
  <c r="EG12" i="11" s="1"/>
  <c r="DG12" i="11"/>
  <c r="DT3" i="11"/>
  <c r="EB21" i="11"/>
  <c r="EE21" i="11"/>
  <c r="EF21" i="11" s="1"/>
  <c r="DP21" i="11"/>
  <c r="DS21" i="11"/>
  <c r="DT21" i="11" s="1"/>
  <c r="DD21" i="11"/>
  <c r="DG21" i="11"/>
  <c r="DH21" i="11" s="1"/>
  <c r="L22" i="11"/>
  <c r="L34" i="11" s="1"/>
  <c r="M22" i="11"/>
  <c r="M34" i="11" s="1"/>
  <c r="S22" i="11"/>
  <c r="S34" i="11" s="1"/>
  <c r="T22" i="11"/>
  <c r="T34" i="11" s="1"/>
  <c r="AA22" i="11"/>
  <c r="AA34" i="11" s="1"/>
  <c r="AH22" i="11"/>
  <c r="AH34" i="11" s="1"/>
  <c r="AO22" i="11"/>
  <c r="AO34" i="11" s="1"/>
  <c r="AP22" i="11"/>
  <c r="AQ22" i="11"/>
  <c r="AQ34" i="11" s="1"/>
  <c r="AR22" i="11"/>
  <c r="AR34" i="11" s="1"/>
  <c r="AS22" i="11"/>
  <c r="AS34" i="11" s="1"/>
  <c r="AT22" i="11"/>
  <c r="AT34" i="11" s="1"/>
  <c r="AU22" i="11"/>
  <c r="AU34" i="11" s="1"/>
  <c r="AV22" i="11"/>
  <c r="AV34" i="11" s="1"/>
  <c r="AW22" i="11"/>
  <c r="AX22" i="11"/>
  <c r="AX34" i="11" s="1"/>
  <c r="AY22" i="11"/>
  <c r="AY34" i="11" s="1"/>
  <c r="AZ22" i="11"/>
  <c r="AZ34" i="11" s="1"/>
  <c r="BA22" i="11"/>
  <c r="BA34" i="11" s="1"/>
  <c r="BB22" i="11"/>
  <c r="BB34" i="11" s="1"/>
  <c r="BC22" i="11"/>
  <c r="BC34" i="11" s="1"/>
  <c r="BD22" i="11"/>
  <c r="BE22" i="11"/>
  <c r="BE34" i="11" s="1"/>
  <c r="BF22" i="11"/>
  <c r="BF34" i="11" s="1"/>
  <c r="BG22" i="11"/>
  <c r="BG34" i="11" s="1"/>
  <c r="BH22" i="11"/>
  <c r="BH34" i="11" s="1"/>
  <c r="BI22" i="11"/>
  <c r="BI34" i="11" s="1"/>
  <c r="BJ22" i="11"/>
  <c r="BJ34" i="11" s="1"/>
  <c r="BK22" i="11"/>
  <c r="BL22" i="11"/>
  <c r="BL34" i="11" s="1"/>
  <c r="BM22" i="11"/>
  <c r="BM34" i="11" s="1"/>
  <c r="BN22" i="11"/>
  <c r="BN34" i="11" s="1"/>
  <c r="BO22" i="11"/>
  <c r="BO34" i="11" s="1"/>
  <c r="BP22" i="11"/>
  <c r="BP34" i="11" s="1"/>
  <c r="BQ22" i="11"/>
  <c r="BQ34" i="11" s="1"/>
  <c r="BR22" i="11"/>
  <c r="BR34" i="11" s="1"/>
  <c r="BS22" i="11"/>
  <c r="BT22" i="11"/>
  <c r="BT34" i="11" s="1"/>
  <c r="BU22" i="11"/>
  <c r="BU34" i="11" s="1"/>
  <c r="BV22" i="11"/>
  <c r="BV34" i="11" s="1"/>
  <c r="BW22" i="11"/>
  <c r="BW34" i="11" s="1"/>
  <c r="BX22" i="11"/>
  <c r="BX34" i="11" s="1"/>
  <c r="BY22" i="11"/>
  <c r="BY34" i="11" s="1"/>
  <c r="BZ22" i="11"/>
  <c r="BZ34" i="11" s="1"/>
  <c r="CA22" i="11"/>
  <c r="CA34" i="11" s="1"/>
  <c r="CB22" i="11"/>
  <c r="CB34" i="11" s="1"/>
  <c r="CC22" i="11"/>
  <c r="CC34" i="11" s="1"/>
  <c r="CD22" i="11"/>
  <c r="CD34" i="11" s="1"/>
  <c r="CE22" i="11"/>
  <c r="CE34" i="11" s="1"/>
  <c r="CF22" i="11"/>
  <c r="CG22" i="11"/>
  <c r="CG34" i="11" s="1"/>
  <c r="CH22" i="11"/>
  <c r="CH34" i="11" s="1"/>
  <c r="CI22" i="11"/>
  <c r="CI34" i="11" s="1"/>
  <c r="CJ22" i="11"/>
  <c r="CJ34" i="11" s="1"/>
  <c r="CK22" i="11"/>
  <c r="CK34" i="11" s="1"/>
  <c r="CL22" i="11"/>
  <c r="CL34" i="11" s="1"/>
  <c r="CM22" i="11"/>
  <c r="CN22" i="11"/>
  <c r="CN34" i="11" s="1"/>
  <c r="CO22" i="11"/>
  <c r="CO34" i="11" s="1"/>
  <c r="CP22" i="11"/>
  <c r="CP34" i="11" s="1"/>
  <c r="CQ22" i="11"/>
  <c r="CQ34" i="11" s="1"/>
  <c r="CR22" i="11"/>
  <c r="CR34" i="11" s="1"/>
  <c r="CS22" i="11"/>
  <c r="CS34" i="11" s="1"/>
  <c r="CT22" i="11"/>
  <c r="CU22" i="11"/>
  <c r="CU34" i="11" s="1"/>
  <c r="CV22" i="11"/>
  <c r="CV34" i="11" s="1"/>
  <c r="CW22" i="11"/>
  <c r="CW34" i="11" s="1"/>
  <c r="CX22" i="11"/>
  <c r="CX34" i="11" s="1"/>
  <c r="DC21" i="11"/>
  <c r="DO21" i="11" s="1"/>
  <c r="EA21" i="11" s="1"/>
  <c r="C22" i="6"/>
  <c r="EB21" i="6"/>
  <c r="EE21" i="6"/>
  <c r="EF21" i="6" s="1"/>
  <c r="DP21" i="6"/>
  <c r="DS21" i="6"/>
  <c r="DT21" i="6" s="1"/>
  <c r="DD21" i="6"/>
  <c r="DG21" i="6"/>
  <c r="DH21" i="6" s="1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L22" i="6"/>
  <c r="M22" i="6"/>
  <c r="S22" i="6"/>
  <c r="T22" i="6"/>
  <c r="AA22" i="6"/>
  <c r="AH22" i="6"/>
  <c r="DC21" i="6"/>
  <c r="DO21" i="6" s="1"/>
  <c r="EA21" i="6" s="1"/>
  <c r="C4" i="14"/>
  <c r="AB12" i="13"/>
  <c r="AB9" i="13"/>
  <c r="AA3" i="13"/>
  <c r="E5" i="10"/>
  <c r="E4" i="10"/>
  <c r="F13" i="12"/>
  <c r="F12" i="12"/>
  <c r="F11" i="12"/>
  <c r="F10" i="12"/>
  <c r="E9" i="12"/>
  <c r="F9" i="12" s="1"/>
  <c r="F8" i="12"/>
  <c r="F7" i="12"/>
  <c r="F6" i="12"/>
  <c r="F5" i="12"/>
  <c r="F4" i="12"/>
  <c r="EF4" i="11"/>
  <c r="EF3" i="11"/>
  <c r="EJ49" i="11"/>
  <c r="H43" i="11"/>
  <c r="I43" i="11" s="1"/>
  <c r="J43" i="11" s="1"/>
  <c r="K43" i="11" s="1"/>
  <c r="L43" i="11" s="1"/>
  <c r="M43" i="11" s="1"/>
  <c r="N43" i="11" s="1"/>
  <c r="O43" i="11" s="1"/>
  <c r="P43" i="11" s="1"/>
  <c r="Q43" i="11" s="1"/>
  <c r="R43" i="11" s="1"/>
  <c r="S43" i="11" s="1"/>
  <c r="T43" i="11" s="1"/>
  <c r="U43" i="11" s="1"/>
  <c r="G37" i="11"/>
  <c r="H37" i="11" s="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Y37" i="11" s="1"/>
  <c r="Z37" i="11" s="1"/>
  <c r="AA37" i="11" s="1"/>
  <c r="AB37" i="11" s="1"/>
  <c r="AC37" i="11" s="1"/>
  <c r="AD37" i="11" s="1"/>
  <c r="AE37" i="11" s="1"/>
  <c r="AF37" i="11" s="1"/>
  <c r="AG37" i="11" s="1"/>
  <c r="AH37" i="11" s="1"/>
  <c r="AI37" i="11" s="1"/>
  <c r="AJ37" i="11" s="1"/>
  <c r="AK37" i="11" s="1"/>
  <c r="AL37" i="11" s="1"/>
  <c r="AM37" i="11" s="1"/>
  <c r="AN37" i="11" s="1"/>
  <c r="AO37" i="11" s="1"/>
  <c r="AP37" i="11" s="1"/>
  <c r="AQ37" i="11" s="1"/>
  <c r="AR37" i="11" s="1"/>
  <c r="AS37" i="11" s="1"/>
  <c r="AT37" i="11" s="1"/>
  <c r="AU37" i="11" s="1"/>
  <c r="AV37" i="11" s="1"/>
  <c r="AW37" i="11" s="1"/>
  <c r="AX37" i="11" s="1"/>
  <c r="AY37" i="11" s="1"/>
  <c r="AZ37" i="11" s="1"/>
  <c r="BA37" i="11" s="1"/>
  <c r="BB37" i="11" s="1"/>
  <c r="BC37" i="11" s="1"/>
  <c r="BD37" i="11" s="1"/>
  <c r="BE37" i="11" s="1"/>
  <c r="BF37" i="11" s="1"/>
  <c r="BG37" i="11" s="1"/>
  <c r="BH37" i="11" s="1"/>
  <c r="BI37" i="11" s="1"/>
  <c r="BJ37" i="11" s="1"/>
  <c r="BK37" i="11" s="1"/>
  <c r="BL37" i="11" s="1"/>
  <c r="BM37" i="11" s="1"/>
  <c r="BN37" i="11" s="1"/>
  <c r="BO37" i="11" s="1"/>
  <c r="BP37" i="11" s="1"/>
  <c r="BQ37" i="11" s="1"/>
  <c r="BR37" i="11" s="1"/>
  <c r="BS37" i="11" s="1"/>
  <c r="BT37" i="11" s="1"/>
  <c r="BU37" i="11" s="1"/>
  <c r="BV37" i="11" s="1"/>
  <c r="BW37" i="11" s="1"/>
  <c r="BX37" i="11" s="1"/>
  <c r="BY37" i="11" s="1"/>
  <c r="BZ37" i="11" s="1"/>
  <c r="CA37" i="11" s="1"/>
  <c r="CB37" i="11" s="1"/>
  <c r="CC37" i="11" s="1"/>
  <c r="CD37" i="11" s="1"/>
  <c r="CE37" i="11" s="1"/>
  <c r="CF37" i="11" s="1"/>
  <c r="CG37" i="11" s="1"/>
  <c r="CH37" i="11" s="1"/>
  <c r="CI37" i="11" s="1"/>
  <c r="CJ37" i="11" s="1"/>
  <c r="CK37" i="11" s="1"/>
  <c r="CL37" i="11" s="1"/>
  <c r="CM37" i="11" s="1"/>
  <c r="CN37" i="11" s="1"/>
  <c r="CO37" i="11" s="1"/>
  <c r="CP37" i="11" s="1"/>
  <c r="CQ37" i="11" s="1"/>
  <c r="CR37" i="11" s="1"/>
  <c r="CS37" i="11" s="1"/>
  <c r="CT37" i="11" s="1"/>
  <c r="CU37" i="11" s="1"/>
  <c r="CV37" i="11" s="1"/>
  <c r="CW37" i="11" s="1"/>
  <c r="CX37" i="11" s="1"/>
  <c r="G35" i="11"/>
  <c r="G33" i="11"/>
  <c r="H39" i="11" s="1"/>
  <c r="I39" i="11" s="1"/>
  <c r="EE29" i="11"/>
  <c r="EF29" i="11" s="1"/>
  <c r="EG29" i="11" s="1"/>
  <c r="EJ29" i="11" s="1"/>
  <c r="DS29" i="11"/>
  <c r="DT29" i="11" s="1"/>
  <c r="DG29" i="11"/>
  <c r="DH29" i="11" s="1"/>
  <c r="DI29" i="11" s="1"/>
  <c r="DL29" i="11" s="1"/>
  <c r="EE28" i="11"/>
  <c r="DS28" i="11"/>
  <c r="DT28" i="11" s="1"/>
  <c r="DU28" i="11" s="1"/>
  <c r="DX28" i="11" s="1"/>
  <c r="DG28" i="11"/>
  <c r="DH28" i="11" s="1"/>
  <c r="EE27" i="11"/>
  <c r="EF27" i="11" s="1"/>
  <c r="EG27" i="11" s="1"/>
  <c r="EJ27" i="11" s="1"/>
  <c r="DS27" i="11"/>
  <c r="DT27" i="11" s="1"/>
  <c r="DG27" i="11"/>
  <c r="DH27" i="11" s="1"/>
  <c r="DI27" i="11" s="1"/>
  <c r="DL27" i="11" s="1"/>
  <c r="EE26" i="11"/>
  <c r="DS26" i="11"/>
  <c r="DG26" i="11"/>
  <c r="DH26" i="11" s="1"/>
  <c r="EE25" i="11"/>
  <c r="EF25" i="11" s="1"/>
  <c r="EG25" i="11" s="1"/>
  <c r="EJ25" i="11" s="1"/>
  <c r="DS25" i="11"/>
  <c r="DT25" i="11" s="1"/>
  <c r="DG25" i="11"/>
  <c r="C22" i="11"/>
  <c r="D17" i="11" s="1"/>
  <c r="EE20" i="11"/>
  <c r="DD20" i="11"/>
  <c r="DC20" i="11"/>
  <c r="DO20" i="11" s="1"/>
  <c r="EA20" i="11" s="1"/>
  <c r="DB20" i="11"/>
  <c r="DN20" i="11" s="1"/>
  <c r="DZ20" i="11" s="1"/>
  <c r="AN20" i="11"/>
  <c r="AM20" i="11"/>
  <c r="AL20" i="11"/>
  <c r="AK20" i="11"/>
  <c r="AJ20" i="11"/>
  <c r="AI20" i="11"/>
  <c r="AG20" i="11"/>
  <c r="AF20" i="11"/>
  <c r="AE20" i="11"/>
  <c r="AD20" i="11"/>
  <c r="AC20" i="11"/>
  <c r="AB20" i="11"/>
  <c r="EB20" i="11" s="1"/>
  <c r="Z20" i="11"/>
  <c r="Y20" i="11"/>
  <c r="X20" i="11"/>
  <c r="W20" i="11"/>
  <c r="V20" i="11"/>
  <c r="U20" i="11"/>
  <c r="R20" i="11"/>
  <c r="Q20" i="11"/>
  <c r="P20" i="11"/>
  <c r="DP20" i="11" s="1"/>
  <c r="O20" i="11"/>
  <c r="N20" i="11"/>
  <c r="K20" i="11"/>
  <c r="J20" i="11"/>
  <c r="I20" i="11"/>
  <c r="H20" i="11"/>
  <c r="G20" i="11"/>
  <c r="EE19" i="11"/>
  <c r="EF19" i="11" s="1"/>
  <c r="DD19" i="11"/>
  <c r="DC19" i="11"/>
  <c r="DO19" i="11" s="1"/>
  <c r="EA19" i="11" s="1"/>
  <c r="DB19" i="11"/>
  <c r="DN19" i="11" s="1"/>
  <c r="DZ19" i="11" s="1"/>
  <c r="AN19" i="11"/>
  <c r="AM19" i="11"/>
  <c r="AL19" i="11"/>
  <c r="AK19" i="11"/>
  <c r="AJ19" i="11"/>
  <c r="AI19" i="11"/>
  <c r="AG19" i="11"/>
  <c r="AF19" i="11"/>
  <c r="AE19" i="11"/>
  <c r="AD19" i="11"/>
  <c r="AC19" i="11"/>
  <c r="AB19" i="11"/>
  <c r="EB19" i="11" s="1"/>
  <c r="Z19" i="11"/>
  <c r="Y19" i="11"/>
  <c r="X19" i="11"/>
  <c r="W19" i="11"/>
  <c r="V19" i="11"/>
  <c r="U19" i="11"/>
  <c r="R19" i="11"/>
  <c r="Q19" i="11"/>
  <c r="P19" i="11"/>
  <c r="DP19" i="11" s="1"/>
  <c r="O19" i="11"/>
  <c r="N19" i="11"/>
  <c r="K19" i="11"/>
  <c r="J19" i="11"/>
  <c r="I19" i="11"/>
  <c r="H19" i="11"/>
  <c r="G19" i="11"/>
  <c r="EE18" i="11"/>
  <c r="EF18" i="11" s="1"/>
  <c r="DD18" i="11"/>
  <c r="DC18" i="11"/>
  <c r="DO18" i="11" s="1"/>
  <c r="EA18" i="11" s="1"/>
  <c r="DB18" i="11"/>
  <c r="DN18" i="11" s="1"/>
  <c r="DZ18" i="11" s="1"/>
  <c r="AN18" i="11"/>
  <c r="AM18" i="11"/>
  <c r="AL18" i="11"/>
  <c r="AK18" i="11"/>
  <c r="AJ18" i="11"/>
  <c r="AI18" i="11"/>
  <c r="AG18" i="11"/>
  <c r="AF18" i="11"/>
  <c r="AE18" i="11"/>
  <c r="AD18" i="11"/>
  <c r="AC18" i="11"/>
  <c r="AB18" i="11"/>
  <c r="EB18" i="11" s="1"/>
  <c r="Z18" i="11"/>
  <c r="Y18" i="11"/>
  <c r="X18" i="11"/>
  <c r="W18" i="11"/>
  <c r="V18" i="11"/>
  <c r="U18" i="11"/>
  <c r="R18" i="11"/>
  <c r="Q18" i="11"/>
  <c r="P18" i="11"/>
  <c r="DP18" i="11" s="1"/>
  <c r="O18" i="11"/>
  <c r="N18" i="11"/>
  <c r="K18" i="11"/>
  <c r="J18" i="11"/>
  <c r="I18" i="11"/>
  <c r="H18" i="11"/>
  <c r="G18" i="11"/>
  <c r="EE17" i="11"/>
  <c r="EF17" i="11" s="1"/>
  <c r="EG17" i="11" s="1"/>
  <c r="DD17" i="11"/>
  <c r="DC17" i="11"/>
  <c r="DO17" i="11" s="1"/>
  <c r="EA17" i="11" s="1"/>
  <c r="DB17" i="11"/>
  <c r="DN17" i="11" s="1"/>
  <c r="DZ17" i="11" s="1"/>
  <c r="AN17" i="11"/>
  <c r="AM17" i="11"/>
  <c r="AL17" i="11"/>
  <c r="AK17" i="11"/>
  <c r="AJ17" i="11"/>
  <c r="AI17" i="11"/>
  <c r="AG17" i="11"/>
  <c r="AF17" i="11"/>
  <c r="AE17" i="11"/>
  <c r="AD17" i="11"/>
  <c r="AC17" i="11"/>
  <c r="AB17" i="11"/>
  <c r="EB17" i="11" s="1"/>
  <c r="Z17" i="11"/>
  <c r="Y17" i="11"/>
  <c r="X17" i="11"/>
  <c r="W17" i="11"/>
  <c r="V17" i="11"/>
  <c r="U17" i="11"/>
  <c r="R17" i="11"/>
  <c r="Q17" i="11"/>
  <c r="P17" i="11"/>
  <c r="DP17" i="11" s="1"/>
  <c r="O17" i="11"/>
  <c r="N17" i="11"/>
  <c r="K17" i="11"/>
  <c r="J17" i="11"/>
  <c r="I17" i="11"/>
  <c r="H17" i="11"/>
  <c r="G17" i="11"/>
  <c r="EE16" i="11"/>
  <c r="EB16" i="11"/>
  <c r="DS16" i="11"/>
  <c r="DP16" i="11"/>
  <c r="DG16" i="11"/>
  <c r="DH16" i="11" s="1"/>
  <c r="DD16" i="11"/>
  <c r="DC16" i="11"/>
  <c r="DO16" i="11" s="1"/>
  <c r="EA16" i="11" s="1"/>
  <c r="DB16" i="11"/>
  <c r="DN16" i="11" s="1"/>
  <c r="DZ16" i="11" s="1"/>
  <c r="CY16" i="11"/>
  <c r="EE15" i="11"/>
  <c r="EF15" i="11" s="1"/>
  <c r="EG15" i="11" s="1"/>
  <c r="DD15" i="11"/>
  <c r="DC15" i="11"/>
  <c r="DO15" i="11" s="1"/>
  <c r="EA15" i="11" s="1"/>
  <c r="DB15" i="11"/>
  <c r="DN15" i="11" s="1"/>
  <c r="DZ15" i="11" s="1"/>
  <c r="AN15" i="11"/>
  <c r="AM15" i="11"/>
  <c r="AL15" i="11"/>
  <c r="AK15" i="11"/>
  <c r="AJ15" i="11"/>
  <c r="AI15" i="11"/>
  <c r="AG15" i="11"/>
  <c r="AF15" i="11"/>
  <c r="AE15" i="11"/>
  <c r="AD15" i="11"/>
  <c r="AC15" i="11"/>
  <c r="AB15" i="11"/>
  <c r="EB15" i="11" s="1"/>
  <c r="Z15" i="11"/>
  <c r="Y15" i="11"/>
  <c r="X15" i="11"/>
  <c r="W15" i="11"/>
  <c r="V15" i="11"/>
  <c r="U15" i="11"/>
  <c r="R15" i="11"/>
  <c r="Q15" i="11"/>
  <c r="P15" i="11"/>
  <c r="DP15" i="11" s="1"/>
  <c r="O15" i="11"/>
  <c r="N15" i="11"/>
  <c r="K15" i="11"/>
  <c r="J15" i="11"/>
  <c r="I15" i="11"/>
  <c r="H15" i="11"/>
  <c r="G15" i="11"/>
  <c r="EE14" i="11"/>
  <c r="EF14" i="11" s="1"/>
  <c r="EB14" i="11"/>
  <c r="DD14" i="11"/>
  <c r="DC14" i="11"/>
  <c r="DO14" i="11" s="1"/>
  <c r="EA14" i="11" s="1"/>
  <c r="DB14" i="11"/>
  <c r="DN14" i="11" s="1"/>
  <c r="DZ14" i="11" s="1"/>
  <c r="Z14" i="11"/>
  <c r="Y14" i="11"/>
  <c r="X14" i="11"/>
  <c r="W14" i="11"/>
  <c r="V14" i="11"/>
  <c r="U14" i="11"/>
  <c r="R14" i="11"/>
  <c r="Q14" i="11"/>
  <c r="P14" i="11"/>
  <c r="DP14" i="11" s="1"/>
  <c r="O14" i="11"/>
  <c r="N14" i="11"/>
  <c r="K14" i="11"/>
  <c r="J14" i="11"/>
  <c r="I14" i="11"/>
  <c r="H14" i="11"/>
  <c r="G14" i="11"/>
  <c r="EE13" i="11"/>
  <c r="EF13" i="11" s="1"/>
  <c r="EG13" i="11" s="1"/>
  <c r="DD13" i="11"/>
  <c r="DC13" i="11"/>
  <c r="DO13" i="11" s="1"/>
  <c r="EA13" i="11" s="1"/>
  <c r="DB13" i="11"/>
  <c r="DN13" i="11" s="1"/>
  <c r="DZ13" i="11" s="1"/>
  <c r="AN13" i="11"/>
  <c r="AM13" i="11"/>
  <c r="AL13" i="11"/>
  <c r="AK13" i="11"/>
  <c r="AJ13" i="11"/>
  <c r="AI13" i="11"/>
  <c r="AG13" i="11"/>
  <c r="AF13" i="11"/>
  <c r="AE13" i="11"/>
  <c r="AD13" i="11"/>
  <c r="AC13" i="11"/>
  <c r="AB13" i="11"/>
  <c r="Z13" i="11"/>
  <c r="Y13" i="11"/>
  <c r="X13" i="11"/>
  <c r="W13" i="11"/>
  <c r="V13" i="11"/>
  <c r="U13" i="11"/>
  <c r="R13" i="11"/>
  <c r="Q13" i="11"/>
  <c r="P13" i="11"/>
  <c r="O13" i="11"/>
  <c r="N13" i="11"/>
  <c r="K13" i="11"/>
  <c r="J13" i="11"/>
  <c r="I13" i="11"/>
  <c r="H13" i="11"/>
  <c r="G13" i="11"/>
  <c r="H10" i="11"/>
  <c r="G9" i="11"/>
  <c r="G32" i="11" s="1"/>
  <c r="DT4" i="11"/>
  <c r="AF22" i="11" l="1"/>
  <c r="AF34" i="11" s="1"/>
  <c r="W22" i="11"/>
  <c r="W34" i="11" s="1"/>
  <c r="DU12" i="11"/>
  <c r="N22" i="11"/>
  <c r="N34" i="11" s="1"/>
  <c r="X22" i="11"/>
  <c r="X34" i="11" s="1"/>
  <c r="AG22" i="11"/>
  <c r="AG34" i="11" s="1"/>
  <c r="Z22" i="11"/>
  <c r="Z34" i="11" s="1"/>
  <c r="AJ22" i="11"/>
  <c r="AJ34" i="11" s="1"/>
  <c r="O22" i="11"/>
  <c r="O34" i="11" s="1"/>
  <c r="AI22" i="11"/>
  <c r="Y22" i="11"/>
  <c r="Y34" i="11" s="1"/>
  <c r="Q22" i="11"/>
  <c r="Q34" i="11" s="1"/>
  <c r="G22" i="11"/>
  <c r="AK22" i="11"/>
  <c r="AK34" i="11" s="1"/>
  <c r="H22" i="11"/>
  <c r="H34" i="11" s="1"/>
  <c r="AC22" i="11"/>
  <c r="AC34" i="11" s="1"/>
  <c r="I22" i="11"/>
  <c r="I34" i="11" s="1"/>
  <c r="U22" i="11"/>
  <c r="U34" i="11" s="1"/>
  <c r="AD22" i="11"/>
  <c r="AD34" i="11" s="1"/>
  <c r="AM22" i="11"/>
  <c r="AM34" i="11" s="1"/>
  <c r="DS14" i="11"/>
  <c r="DT14" i="11" s="1"/>
  <c r="DU14" i="11" s="1"/>
  <c r="R22" i="11"/>
  <c r="R34" i="11" s="1"/>
  <c r="AL22" i="11"/>
  <c r="AL34" i="11" s="1"/>
  <c r="J22" i="11"/>
  <c r="J34" i="11" s="1"/>
  <c r="V22" i="11"/>
  <c r="V34" i="11" s="1"/>
  <c r="AE22" i="11"/>
  <c r="AE34" i="11" s="1"/>
  <c r="AN22" i="11"/>
  <c r="AN34" i="11" s="1"/>
  <c r="CY13" i="11"/>
  <c r="K22" i="11"/>
  <c r="K34" i="11" s="1"/>
  <c r="DP13" i="11"/>
  <c r="P22" i="11"/>
  <c r="P34" i="11" s="1"/>
  <c r="EB13" i="11"/>
  <c r="AB22" i="11"/>
  <c r="AB34" i="11" s="1"/>
  <c r="DT16" i="11"/>
  <c r="DU16" i="11" s="1"/>
  <c r="EF16" i="11"/>
  <c r="EG16" i="11" s="1"/>
  <c r="DS19" i="11"/>
  <c r="DT19" i="11" s="1"/>
  <c r="DU19" i="11" s="1"/>
  <c r="CY20" i="11"/>
  <c r="EF20" i="11"/>
  <c r="EG20" i="11" s="1"/>
  <c r="DT26" i="11"/>
  <c r="DU26" i="11" s="1"/>
  <c r="DX26" i="11" s="1"/>
  <c r="EH15" i="11"/>
  <c r="EJ15" i="11" s="1"/>
  <c r="EH12" i="11"/>
  <c r="EJ12" i="11" s="1"/>
  <c r="EH21" i="11"/>
  <c r="DV12" i="11"/>
  <c r="DH12" i="11"/>
  <c r="DI12" i="11" s="1"/>
  <c r="DL12" i="11" s="1"/>
  <c r="O46" i="11"/>
  <c r="D19" i="11"/>
  <c r="D12" i="11"/>
  <c r="Q46" i="11"/>
  <c r="P46" i="11"/>
  <c r="DV21" i="11"/>
  <c r="EG21" i="11"/>
  <c r="DU21" i="11"/>
  <c r="DI21" i="11"/>
  <c r="DL21" i="11" s="1"/>
  <c r="CY14" i="11"/>
  <c r="DI16" i="11"/>
  <c r="DL16" i="11" s="1"/>
  <c r="DG17" i="11"/>
  <c r="DH17" i="11" s="1"/>
  <c r="DI17" i="11" s="1"/>
  <c r="DL17" i="11" s="1"/>
  <c r="DS18" i="11"/>
  <c r="DT18" i="11" s="1"/>
  <c r="DU18" i="11" s="1"/>
  <c r="DH25" i="11"/>
  <c r="DI25" i="11" s="1"/>
  <c r="DL25" i="11" s="1"/>
  <c r="D13" i="11"/>
  <c r="CY17" i="11"/>
  <c r="EG19" i="11"/>
  <c r="EH18" i="11"/>
  <c r="DU25" i="11"/>
  <c r="DX25" i="11" s="1"/>
  <c r="EH17" i="11"/>
  <c r="EJ17" i="11" s="1"/>
  <c r="BD34" i="11"/>
  <c r="O40" i="11" s="1"/>
  <c r="DI28" i="11"/>
  <c r="DL28" i="11" s="1"/>
  <c r="DG20" i="11"/>
  <c r="CY15" i="11"/>
  <c r="BK34" i="11"/>
  <c r="P40" i="11" s="1"/>
  <c r="H45" i="11"/>
  <c r="DG19" i="11"/>
  <c r="DH19" i="11" s="1"/>
  <c r="DI19" i="11" s="1"/>
  <c r="DL19" i="11" s="1"/>
  <c r="DG18" i="11"/>
  <c r="DH18" i="11" s="1"/>
  <c r="DI18" i="11" s="1"/>
  <c r="DL18" i="11" s="1"/>
  <c r="EF26" i="11"/>
  <c r="EG26" i="11" s="1"/>
  <c r="EJ26" i="11" s="1"/>
  <c r="EF28" i="11"/>
  <c r="EG28" i="11" s="1"/>
  <c r="EJ28" i="11" s="1"/>
  <c r="BS34" i="11"/>
  <c r="Q40" i="11" s="1"/>
  <c r="EG21" i="6"/>
  <c r="DU21" i="6"/>
  <c r="DI21" i="6"/>
  <c r="F14" i="12"/>
  <c r="EH13" i="11"/>
  <c r="EJ13" i="11" s="1"/>
  <c r="EH20" i="11"/>
  <c r="EH19" i="11"/>
  <c r="EH16" i="11"/>
  <c r="EH14" i="11"/>
  <c r="DV17" i="11"/>
  <c r="DV15" i="11"/>
  <c r="DV13" i="11"/>
  <c r="DV16" i="11"/>
  <c r="DV20" i="11"/>
  <c r="DV18" i="11"/>
  <c r="DV19" i="11"/>
  <c r="DV14" i="11"/>
  <c r="DG14" i="11"/>
  <c r="D15" i="11"/>
  <c r="D16" i="11"/>
  <c r="DS17" i="11"/>
  <c r="CY19" i="11"/>
  <c r="DS20" i="11"/>
  <c r="N46" i="11"/>
  <c r="AW34" i="11"/>
  <c r="N40" i="11" s="1"/>
  <c r="DG15" i="11"/>
  <c r="M46" i="11"/>
  <c r="AP34" i="11"/>
  <c r="M40" i="11" s="1"/>
  <c r="U46" i="11"/>
  <c r="CT34" i="11"/>
  <c r="U40" i="11" s="1"/>
  <c r="I10" i="11"/>
  <c r="H9" i="11"/>
  <c r="H33" i="11"/>
  <c r="H32" i="11" s="1"/>
  <c r="T46" i="11"/>
  <c r="CM34" i="11"/>
  <c r="T40" i="11" s="1"/>
  <c r="I45" i="11"/>
  <c r="J39" i="11"/>
  <c r="DG13" i="11"/>
  <c r="D14" i="11"/>
  <c r="DS15" i="11"/>
  <c r="D18" i="11"/>
  <c r="CY18" i="11"/>
  <c r="R40" i="11"/>
  <c r="R46" i="11"/>
  <c r="DS13" i="11"/>
  <c r="EG14" i="11"/>
  <c r="EG18" i="11"/>
  <c r="D20" i="11"/>
  <c r="DU27" i="11"/>
  <c r="DX27" i="11" s="1"/>
  <c r="CF34" i="11"/>
  <c r="S40" i="11" s="1"/>
  <c r="S46" i="11"/>
  <c r="DI26" i="11"/>
  <c r="DL26" i="11" s="1"/>
  <c r="DU29" i="11"/>
  <c r="DX29" i="11" s="1"/>
  <c r="DX12" i="11" l="1"/>
  <c r="EJ19" i="11"/>
  <c r="DX19" i="11"/>
  <c r="EJ16" i="11"/>
  <c r="DX30" i="11"/>
  <c r="EJ20" i="11"/>
  <c r="DX16" i="11"/>
  <c r="DX21" i="11"/>
  <c r="EJ21" i="11"/>
  <c r="EJ30" i="11"/>
  <c r="DL30" i="11"/>
  <c r="C5" i="14"/>
  <c r="K40" i="11"/>
  <c r="DH20" i="11"/>
  <c r="DI20" i="11" s="1"/>
  <c r="DL20" i="11" s="1"/>
  <c r="J40" i="11"/>
  <c r="EJ14" i="11"/>
  <c r="DX14" i="11"/>
  <c r="EJ18" i="11"/>
  <c r="DT15" i="11"/>
  <c r="DU15" i="11" s="1"/>
  <c r="DX15" i="11" s="1"/>
  <c r="I33" i="11"/>
  <c r="I32" i="11" s="1"/>
  <c r="J10" i="11"/>
  <c r="I9" i="11"/>
  <c r="DH14" i="11"/>
  <c r="DI14" i="11" s="1"/>
  <c r="DL14" i="11" s="1"/>
  <c r="DT13" i="11"/>
  <c r="DU13" i="11" s="1"/>
  <c r="DX13" i="11" s="1"/>
  <c r="DT20" i="11"/>
  <c r="DU20" i="11" s="1"/>
  <c r="DX20" i="11" s="1"/>
  <c r="L46" i="11"/>
  <c r="AI34" i="11"/>
  <c r="L40" i="11" s="1"/>
  <c r="K46" i="11"/>
  <c r="H46" i="11"/>
  <c r="DH15" i="11"/>
  <c r="DI15" i="11" s="1"/>
  <c r="DL15" i="11" s="1"/>
  <c r="DT17" i="11"/>
  <c r="DU17" i="11" s="1"/>
  <c r="DX17" i="11" s="1"/>
  <c r="I40" i="11"/>
  <c r="H40" i="11"/>
  <c r="H41" i="11" s="1"/>
  <c r="H35" i="11"/>
  <c r="I35" i="11" s="1"/>
  <c r="J35" i="11" s="1"/>
  <c r="K35" i="11" s="1"/>
  <c r="L35" i="11" s="1"/>
  <c r="M35" i="11" s="1"/>
  <c r="N35" i="11" s="1"/>
  <c r="O35" i="11" s="1"/>
  <c r="P35" i="11" s="1"/>
  <c r="Q35" i="11" s="1"/>
  <c r="R35" i="11" s="1"/>
  <c r="S35" i="11" s="1"/>
  <c r="T35" i="11" s="1"/>
  <c r="U35" i="11" s="1"/>
  <c r="V35" i="11" s="1"/>
  <c r="W35" i="11" s="1"/>
  <c r="X35" i="11" s="1"/>
  <c r="Y35" i="11" s="1"/>
  <c r="Z35" i="11" s="1"/>
  <c r="AA35" i="11" s="1"/>
  <c r="AB35" i="11" s="1"/>
  <c r="AC35" i="11" s="1"/>
  <c r="AD35" i="11" s="1"/>
  <c r="AE35" i="11" s="1"/>
  <c r="AF35" i="11" s="1"/>
  <c r="AG35" i="11" s="1"/>
  <c r="AH35" i="11" s="1"/>
  <c r="DH13" i="11"/>
  <c r="DI13" i="11" s="1"/>
  <c r="DL13" i="11" s="1"/>
  <c r="DX18" i="11"/>
  <c r="K39" i="11"/>
  <c r="J45" i="11"/>
  <c r="J46" i="11"/>
  <c r="I46" i="11"/>
  <c r="DL22" i="11" l="1"/>
  <c r="DL32" i="11" s="1"/>
  <c r="EJ22" i="11"/>
  <c r="EJ32" i="11" s="1"/>
  <c r="AI35" i="11"/>
  <c r="AJ35" i="11" s="1"/>
  <c r="AK35" i="11" s="1"/>
  <c r="AL35" i="11" s="1"/>
  <c r="AM35" i="11" s="1"/>
  <c r="AN35" i="11" s="1"/>
  <c r="AO35" i="11" s="1"/>
  <c r="AP35" i="11" s="1"/>
  <c r="AQ35" i="11" s="1"/>
  <c r="AR35" i="11" s="1"/>
  <c r="AS35" i="11" s="1"/>
  <c r="AT35" i="11" s="1"/>
  <c r="AU35" i="11" s="1"/>
  <c r="AV35" i="11" s="1"/>
  <c r="AW35" i="11" s="1"/>
  <c r="AX35" i="11" s="1"/>
  <c r="AY35" i="11" s="1"/>
  <c r="AZ35" i="11" s="1"/>
  <c r="BA35" i="11" s="1"/>
  <c r="BB35" i="11" s="1"/>
  <c r="BC35" i="11" s="1"/>
  <c r="BD35" i="11" s="1"/>
  <c r="BE35" i="11" s="1"/>
  <c r="BF35" i="11" s="1"/>
  <c r="BG35" i="11" s="1"/>
  <c r="BH35" i="11" s="1"/>
  <c r="BI35" i="11" s="1"/>
  <c r="BJ35" i="11" s="1"/>
  <c r="BK35" i="11" s="1"/>
  <c r="BL35" i="11" s="1"/>
  <c r="BM35" i="11" s="1"/>
  <c r="BN35" i="11" s="1"/>
  <c r="BO35" i="11" s="1"/>
  <c r="BP35" i="11" s="1"/>
  <c r="BQ35" i="11" s="1"/>
  <c r="BR35" i="11" s="1"/>
  <c r="BS35" i="11" s="1"/>
  <c r="BT35" i="11" s="1"/>
  <c r="BU35" i="11" s="1"/>
  <c r="BV35" i="11" s="1"/>
  <c r="BW35" i="11" s="1"/>
  <c r="BX35" i="11" s="1"/>
  <c r="BY35" i="11" s="1"/>
  <c r="BZ35" i="11" s="1"/>
  <c r="CA35" i="11" s="1"/>
  <c r="CB35" i="11" s="1"/>
  <c r="CC35" i="11" s="1"/>
  <c r="CD35" i="11" s="1"/>
  <c r="CE35" i="11" s="1"/>
  <c r="CF35" i="11" s="1"/>
  <c r="CG35" i="11" s="1"/>
  <c r="CH35" i="11" s="1"/>
  <c r="CI35" i="11" s="1"/>
  <c r="CJ35" i="11" s="1"/>
  <c r="CK35" i="11" s="1"/>
  <c r="CL35" i="11" s="1"/>
  <c r="CM35" i="11" s="1"/>
  <c r="CN35" i="11" s="1"/>
  <c r="CO35" i="11" s="1"/>
  <c r="CP35" i="11" s="1"/>
  <c r="CQ35" i="11" s="1"/>
  <c r="CR35" i="11" s="1"/>
  <c r="CS35" i="11" s="1"/>
  <c r="CT35" i="11" s="1"/>
  <c r="CU35" i="11" s="1"/>
  <c r="CV35" i="11" s="1"/>
  <c r="CW35" i="11" s="1"/>
  <c r="CX35" i="11" s="1"/>
  <c r="DX22" i="11"/>
  <c r="DX32" i="11" s="1"/>
  <c r="I41" i="11"/>
  <c r="J41" i="11" s="1"/>
  <c r="K41" i="11" s="1"/>
  <c r="L41" i="11" s="1"/>
  <c r="M41" i="11" s="1"/>
  <c r="N41" i="11" s="1"/>
  <c r="O41" i="11" s="1"/>
  <c r="P41" i="11" s="1"/>
  <c r="Q41" i="11" s="1"/>
  <c r="R41" i="11" s="1"/>
  <c r="S41" i="11" s="1"/>
  <c r="T41" i="11" s="1"/>
  <c r="U41" i="11" s="1"/>
  <c r="J33" i="11"/>
  <c r="J32" i="11" s="1"/>
  <c r="K10" i="11"/>
  <c r="J9" i="11"/>
  <c r="K45" i="11"/>
  <c r="L39" i="11"/>
  <c r="EJ35" i="11" l="1"/>
  <c r="K33" i="11"/>
  <c r="K32" i="11" s="1"/>
  <c r="L10" i="11"/>
  <c r="K9" i="11"/>
  <c r="M39" i="11"/>
  <c r="L45" i="11"/>
  <c r="EJ40" i="11" l="1"/>
  <c r="EJ52" i="11" s="1"/>
  <c r="C3" i="14"/>
  <c r="C7" i="14" s="1"/>
  <c r="F4" i="13" s="1"/>
  <c r="L9" i="11"/>
  <c r="L33" i="11"/>
  <c r="L32" i="11" s="1"/>
  <c r="M10" i="11"/>
  <c r="M45" i="11"/>
  <c r="N39" i="11"/>
  <c r="N45" i="11" l="1"/>
  <c r="O39" i="11"/>
  <c r="M33" i="11"/>
  <c r="M32" i="11" s="1"/>
  <c r="N10" i="11"/>
  <c r="M9" i="11"/>
  <c r="O45" i="11" l="1"/>
  <c r="P39" i="11"/>
  <c r="N33" i="11"/>
  <c r="N32" i="11" s="1"/>
  <c r="O10" i="11"/>
  <c r="N9" i="11"/>
  <c r="P45" i="11" l="1"/>
  <c r="Q39" i="11"/>
  <c r="O33" i="11"/>
  <c r="O32" i="11" s="1"/>
  <c r="O9" i="11"/>
  <c r="P10" i="11"/>
  <c r="EE29" i="6"/>
  <c r="EE28" i="6"/>
  <c r="EE27" i="6"/>
  <c r="EE25" i="6"/>
  <c r="DS29" i="6"/>
  <c r="DS28" i="6"/>
  <c r="DS27" i="6"/>
  <c r="DS25" i="6"/>
  <c r="DG29" i="6"/>
  <c r="DG28" i="6"/>
  <c r="DG27" i="6"/>
  <c r="DG25" i="6"/>
  <c r="Q10" i="11" l="1"/>
  <c r="P9" i="11"/>
  <c r="P33" i="11"/>
  <c r="P32" i="11" s="1"/>
  <c r="Q45" i="11"/>
  <c r="R39" i="11"/>
  <c r="DH25" i="6"/>
  <c r="DI25" i="6" s="1"/>
  <c r="R45" i="11" l="1"/>
  <c r="S39" i="11"/>
  <c r="Q33" i="11"/>
  <c r="Q32" i="11" s="1"/>
  <c r="R10" i="11"/>
  <c r="Q9" i="11"/>
  <c r="E6" i="10"/>
  <c r="F6" i="10" s="1"/>
  <c r="F4" i="10"/>
  <c r="F5" i="10"/>
  <c r="F13" i="10"/>
  <c r="F12" i="10"/>
  <c r="F11" i="10"/>
  <c r="F10" i="10"/>
  <c r="E9" i="10"/>
  <c r="F9" i="10" s="1"/>
  <c r="F8" i="10"/>
  <c r="F7" i="10"/>
  <c r="R33" i="11" l="1"/>
  <c r="R32" i="11" s="1"/>
  <c r="S10" i="11"/>
  <c r="R9" i="11"/>
  <c r="S45" i="11"/>
  <c r="T39" i="11"/>
  <c r="F14" i="10"/>
  <c r="C5" i="9" s="1"/>
  <c r="C4" i="9"/>
  <c r="U39" i="11" l="1"/>
  <c r="U45" i="11" s="1"/>
  <c r="T45" i="11"/>
  <c r="S33" i="11"/>
  <c r="S32" i="11" s="1"/>
  <c r="T10" i="11"/>
  <c r="S9" i="11"/>
  <c r="EJ49" i="6"/>
  <c r="U10" i="11" l="1"/>
  <c r="T9" i="11"/>
  <c r="T33" i="11"/>
  <c r="T32" i="11" s="1"/>
  <c r="EE26" i="6"/>
  <c r="EF26" i="6" s="1"/>
  <c r="EF27" i="6"/>
  <c r="EF28" i="6"/>
  <c r="EG28" i="6" s="1"/>
  <c r="EF29" i="6"/>
  <c r="DT27" i="6"/>
  <c r="DU27" i="6" s="1"/>
  <c r="DS26" i="6"/>
  <c r="DT26" i="6" s="1"/>
  <c r="DU26" i="6" s="1"/>
  <c r="DT25" i="6"/>
  <c r="DG26" i="6"/>
  <c r="DH26" i="6" s="1"/>
  <c r="DH27" i="6"/>
  <c r="DH28" i="6"/>
  <c r="DH29" i="6"/>
  <c r="AB12" i="8"/>
  <c r="AB9" i="8"/>
  <c r="AA3" i="8"/>
  <c r="U33" i="11" l="1"/>
  <c r="U32" i="11" s="1"/>
  <c r="V10" i="11"/>
  <c r="U9" i="11"/>
  <c r="EG29" i="6"/>
  <c r="EG26" i="6"/>
  <c r="EG27" i="6"/>
  <c r="EF25" i="6"/>
  <c r="EG25" i="6" s="1"/>
  <c r="DU25" i="6"/>
  <c r="DT28" i="6"/>
  <c r="DU28" i="6" s="1"/>
  <c r="DT29" i="6"/>
  <c r="DU29" i="6" s="1"/>
  <c r="V33" i="11" l="1"/>
  <c r="V32" i="11" s="1"/>
  <c r="W10" i="11"/>
  <c r="V9" i="11"/>
  <c r="DH4" i="6"/>
  <c r="DH3" i="6"/>
  <c r="EE13" i="6"/>
  <c r="EF13" i="6" s="1"/>
  <c r="EG13" i="6" s="1"/>
  <c r="EE14" i="6"/>
  <c r="EF14" i="6" s="1"/>
  <c r="EG14" i="6" s="1"/>
  <c r="EE15" i="6"/>
  <c r="EF15" i="6" s="1"/>
  <c r="EG15" i="6" s="1"/>
  <c r="EE16" i="6"/>
  <c r="EF16" i="6" s="1"/>
  <c r="EG16" i="6" s="1"/>
  <c r="EE17" i="6"/>
  <c r="EF17" i="6" s="1"/>
  <c r="EE18" i="6"/>
  <c r="EF18" i="6" s="1"/>
  <c r="EE19" i="6"/>
  <c r="EF19" i="6" s="1"/>
  <c r="EG19" i="6" s="1"/>
  <c r="EE20" i="6"/>
  <c r="EF20" i="6" s="1"/>
  <c r="EE12" i="6"/>
  <c r="EB16" i="6"/>
  <c r="EB14" i="6"/>
  <c r="DS16" i="6"/>
  <c r="DT16" i="6" s="1"/>
  <c r="DG16" i="6"/>
  <c r="DH16" i="6" s="1"/>
  <c r="DP16" i="6"/>
  <c r="EH21" i="6" l="1"/>
  <c r="EJ21" i="6" s="1"/>
  <c r="DV21" i="6"/>
  <c r="DX21" i="6" s="1"/>
  <c r="DJ21" i="6"/>
  <c r="DL21" i="6" s="1"/>
  <c r="DJ12" i="6"/>
  <c r="W33" i="11"/>
  <c r="W32" i="11" s="1"/>
  <c r="W9" i="11"/>
  <c r="X10" i="11"/>
  <c r="EF12" i="6"/>
  <c r="EG12" i="6" s="1"/>
  <c r="EH19" i="6"/>
  <c r="EJ19" i="6" s="1"/>
  <c r="DV16" i="6"/>
  <c r="DJ19" i="6"/>
  <c r="DV19" i="6"/>
  <c r="DJ18" i="6"/>
  <c r="DV20" i="6"/>
  <c r="DJ20" i="6"/>
  <c r="EH12" i="6"/>
  <c r="DJ13" i="6"/>
  <c r="EH13" i="6"/>
  <c r="EJ13" i="6" s="1"/>
  <c r="EH20" i="6"/>
  <c r="DJ16" i="6"/>
  <c r="EH17" i="6"/>
  <c r="DV12" i="6"/>
  <c r="EH15" i="6"/>
  <c r="EJ15" i="6" s="1"/>
  <c r="DV13" i="6"/>
  <c r="EH18" i="6"/>
  <c r="DV14" i="6"/>
  <c r="DJ17" i="6"/>
  <c r="DV15" i="6"/>
  <c r="EH14" i="6"/>
  <c r="EJ14" i="6" s="1"/>
  <c r="DJ15" i="6"/>
  <c r="DV17" i="6"/>
  <c r="EH16" i="6"/>
  <c r="EJ16" i="6" s="1"/>
  <c r="DJ14" i="6"/>
  <c r="DV18" i="6"/>
  <c r="EG20" i="6"/>
  <c r="EJ26" i="6"/>
  <c r="EJ28" i="6"/>
  <c r="EG17" i="6"/>
  <c r="EG18" i="6"/>
  <c r="EJ25" i="6"/>
  <c r="EJ27" i="6"/>
  <c r="EJ29" i="6"/>
  <c r="CX34" i="6"/>
  <c r="BY34" i="6"/>
  <c r="BZ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O34" i="6"/>
  <c r="CP34" i="6"/>
  <c r="CQ34" i="6"/>
  <c r="CR34" i="6"/>
  <c r="CS34" i="6"/>
  <c r="CT34" i="6"/>
  <c r="CU34" i="6"/>
  <c r="CV34" i="6"/>
  <c r="CW34" i="6"/>
  <c r="Y10" i="11" l="1"/>
  <c r="X9" i="11"/>
  <c r="X33" i="11"/>
  <c r="X32" i="11" s="1"/>
  <c r="EJ20" i="6"/>
  <c r="EJ12" i="6"/>
  <c r="EJ18" i="6"/>
  <c r="EJ17" i="6"/>
  <c r="U40" i="6"/>
  <c r="EJ30" i="6"/>
  <c r="T46" i="6"/>
  <c r="U46" i="6"/>
  <c r="R46" i="6"/>
  <c r="S40" i="6"/>
  <c r="CA34" i="6"/>
  <c r="R40" i="6" s="1"/>
  <c r="S46" i="6"/>
  <c r="CN34" i="6"/>
  <c r="T40" i="6" s="1"/>
  <c r="DI28" i="6"/>
  <c r="DI26" i="6"/>
  <c r="EJ22" i="6" l="1"/>
  <c r="EJ32" i="6" s="1"/>
  <c r="Y33" i="11"/>
  <c r="Y32" i="11" s="1"/>
  <c r="Z10" i="11"/>
  <c r="Y9" i="11"/>
  <c r="DL28" i="6"/>
  <c r="DL26" i="6"/>
  <c r="AN12" i="6"/>
  <c r="AN13" i="6"/>
  <c r="AN15" i="6"/>
  <c r="AN17" i="6"/>
  <c r="AN18" i="6"/>
  <c r="AN19" i="6"/>
  <c r="AN20" i="6"/>
  <c r="AG13" i="6"/>
  <c r="AG15" i="6"/>
  <c r="AG17" i="6"/>
  <c r="AG18" i="6"/>
  <c r="AG19" i="6"/>
  <c r="AG20" i="6"/>
  <c r="Z13" i="6"/>
  <c r="Z14" i="6"/>
  <c r="Z15" i="6"/>
  <c r="Z17" i="6"/>
  <c r="Z18" i="6"/>
  <c r="Z19" i="6"/>
  <c r="Z20" i="6"/>
  <c r="AI12" i="6"/>
  <c r="AJ12" i="6"/>
  <c r="AK12" i="6"/>
  <c r="AL12" i="6"/>
  <c r="AM12" i="6"/>
  <c r="AI13" i="6"/>
  <c r="AJ13" i="6"/>
  <c r="AK13" i="6"/>
  <c r="AL13" i="6"/>
  <c r="AM13" i="6"/>
  <c r="AI15" i="6"/>
  <c r="AJ15" i="6"/>
  <c r="AK15" i="6"/>
  <c r="AL15" i="6"/>
  <c r="AM15" i="6"/>
  <c r="AI17" i="6"/>
  <c r="AJ17" i="6"/>
  <c r="AK17" i="6"/>
  <c r="AL17" i="6"/>
  <c r="AM17" i="6"/>
  <c r="AI18" i="6"/>
  <c r="AJ18" i="6"/>
  <c r="AK18" i="6"/>
  <c r="AL18" i="6"/>
  <c r="AM18" i="6"/>
  <c r="AI19" i="6"/>
  <c r="AJ19" i="6"/>
  <c r="AK19" i="6"/>
  <c r="AL19" i="6"/>
  <c r="AM19" i="6"/>
  <c r="AI20" i="6"/>
  <c r="AJ20" i="6"/>
  <c r="AK20" i="6"/>
  <c r="AL20" i="6"/>
  <c r="AM20" i="6"/>
  <c r="AF20" i="6"/>
  <c r="AE20" i="6"/>
  <c r="AD20" i="6"/>
  <c r="AC20" i="6"/>
  <c r="AB20" i="6"/>
  <c r="EB20" i="6" s="1"/>
  <c r="AF19" i="6"/>
  <c r="AE19" i="6"/>
  <c r="AD19" i="6"/>
  <c r="AC19" i="6"/>
  <c r="AB19" i="6"/>
  <c r="EB19" i="6" s="1"/>
  <c r="AF18" i="6"/>
  <c r="AE18" i="6"/>
  <c r="AD18" i="6"/>
  <c r="AC18" i="6"/>
  <c r="AB18" i="6"/>
  <c r="EB18" i="6" s="1"/>
  <c r="AF17" i="6"/>
  <c r="AE17" i="6"/>
  <c r="AD17" i="6"/>
  <c r="AC17" i="6"/>
  <c r="AB17" i="6"/>
  <c r="EB17" i="6" s="1"/>
  <c r="AF15" i="6"/>
  <c r="AE15" i="6"/>
  <c r="AD15" i="6"/>
  <c r="AC15" i="6"/>
  <c r="AB15" i="6"/>
  <c r="EB15" i="6" s="1"/>
  <c r="AF13" i="6"/>
  <c r="AE13" i="6"/>
  <c r="AD13" i="6"/>
  <c r="AC13" i="6"/>
  <c r="AB13" i="6"/>
  <c r="EB12" i="6"/>
  <c r="U13" i="6"/>
  <c r="V13" i="6"/>
  <c r="W13" i="6"/>
  <c r="X13" i="6"/>
  <c r="Y13" i="6"/>
  <c r="U14" i="6"/>
  <c r="V14" i="6"/>
  <c r="W14" i="6"/>
  <c r="X14" i="6"/>
  <c r="Y14" i="6"/>
  <c r="U15" i="6"/>
  <c r="V15" i="6"/>
  <c r="W15" i="6"/>
  <c r="X15" i="6"/>
  <c r="Y15" i="6"/>
  <c r="U17" i="6"/>
  <c r="V17" i="6"/>
  <c r="W17" i="6"/>
  <c r="X17" i="6"/>
  <c r="Y17" i="6"/>
  <c r="U18" i="6"/>
  <c r="V18" i="6"/>
  <c r="W18" i="6"/>
  <c r="X18" i="6"/>
  <c r="Y18" i="6"/>
  <c r="U19" i="6"/>
  <c r="V19" i="6"/>
  <c r="W19" i="6"/>
  <c r="X19" i="6"/>
  <c r="Y19" i="6"/>
  <c r="U20" i="6"/>
  <c r="V20" i="6"/>
  <c r="W20" i="6"/>
  <c r="X20" i="6"/>
  <c r="Y20" i="6"/>
  <c r="N12" i="6"/>
  <c r="O12" i="6"/>
  <c r="P12" i="6"/>
  <c r="Q12" i="6"/>
  <c r="R12" i="6"/>
  <c r="N13" i="6"/>
  <c r="O13" i="6"/>
  <c r="P13" i="6"/>
  <c r="DP13" i="6" s="1"/>
  <c r="Q13" i="6"/>
  <c r="R13" i="6"/>
  <c r="N14" i="6"/>
  <c r="O14" i="6"/>
  <c r="P14" i="6"/>
  <c r="DP14" i="6" s="1"/>
  <c r="Q14" i="6"/>
  <c r="R14" i="6"/>
  <c r="N15" i="6"/>
  <c r="O15" i="6"/>
  <c r="P15" i="6"/>
  <c r="DP15" i="6" s="1"/>
  <c r="Q15" i="6"/>
  <c r="R15" i="6"/>
  <c r="N17" i="6"/>
  <c r="O17" i="6"/>
  <c r="P17" i="6"/>
  <c r="DP17" i="6" s="1"/>
  <c r="Q17" i="6"/>
  <c r="R17" i="6"/>
  <c r="N18" i="6"/>
  <c r="O18" i="6"/>
  <c r="P18" i="6"/>
  <c r="DP18" i="6" s="1"/>
  <c r="Q18" i="6"/>
  <c r="R18" i="6"/>
  <c r="N19" i="6"/>
  <c r="O19" i="6"/>
  <c r="P19" i="6"/>
  <c r="DP19" i="6" s="1"/>
  <c r="Q19" i="6"/>
  <c r="R19" i="6"/>
  <c r="N20" i="6"/>
  <c r="O20" i="6"/>
  <c r="P20" i="6"/>
  <c r="DP20" i="6" s="1"/>
  <c r="Q20" i="6"/>
  <c r="R20" i="6"/>
  <c r="G12" i="6"/>
  <c r="H12" i="6"/>
  <c r="I12" i="6"/>
  <c r="J12" i="6"/>
  <c r="K12" i="6"/>
  <c r="G13" i="6"/>
  <c r="H13" i="6"/>
  <c r="I13" i="6"/>
  <c r="J13" i="6"/>
  <c r="K13" i="6"/>
  <c r="G14" i="6"/>
  <c r="H14" i="6"/>
  <c r="I14" i="6"/>
  <c r="J14" i="6"/>
  <c r="K14" i="6"/>
  <c r="G15" i="6"/>
  <c r="H15" i="6"/>
  <c r="I15" i="6"/>
  <c r="J15" i="6"/>
  <c r="K15" i="6"/>
  <c r="G17" i="6"/>
  <c r="H17" i="6"/>
  <c r="I17" i="6"/>
  <c r="J17" i="6"/>
  <c r="K17" i="6"/>
  <c r="G18" i="6"/>
  <c r="H18" i="6"/>
  <c r="I18" i="6"/>
  <c r="J18" i="6"/>
  <c r="K18" i="6"/>
  <c r="G19" i="6"/>
  <c r="H19" i="6"/>
  <c r="I19" i="6"/>
  <c r="J19" i="6"/>
  <c r="K19" i="6"/>
  <c r="G20" i="6"/>
  <c r="H20" i="6"/>
  <c r="I20" i="6"/>
  <c r="J20" i="6"/>
  <c r="K20" i="6"/>
  <c r="AF22" i="6" l="1"/>
  <c r="AC22" i="6"/>
  <c r="AD22" i="6"/>
  <c r="AE22" i="6"/>
  <c r="K22" i="6"/>
  <c r="J22" i="6"/>
  <c r="I22" i="6"/>
  <c r="H22" i="6"/>
  <c r="G22" i="6"/>
  <c r="R22" i="6"/>
  <c r="Q22" i="6"/>
  <c r="DP12" i="6"/>
  <c r="P22" i="6"/>
  <c r="O22" i="6"/>
  <c r="N22" i="6"/>
  <c r="Y22" i="6"/>
  <c r="X22" i="6"/>
  <c r="W22" i="6"/>
  <c r="V22" i="6"/>
  <c r="U22" i="6"/>
  <c r="EB13" i="6"/>
  <c r="AB22" i="6"/>
  <c r="AM22" i="6"/>
  <c r="AL22" i="6"/>
  <c r="AK22" i="6"/>
  <c r="AJ22" i="6"/>
  <c r="AI22" i="6"/>
  <c r="Z22" i="6"/>
  <c r="AG22" i="6"/>
  <c r="AN22" i="6"/>
  <c r="Z33" i="11"/>
  <c r="Z32" i="11" s="1"/>
  <c r="AA10" i="11"/>
  <c r="Z9" i="11"/>
  <c r="DX26" i="6"/>
  <c r="DS17" i="6"/>
  <c r="DT17" i="6" s="1"/>
  <c r="DS20" i="6"/>
  <c r="DT20" i="6" s="1"/>
  <c r="DS14" i="6"/>
  <c r="DT14" i="6" s="1"/>
  <c r="DS19" i="6"/>
  <c r="DT19" i="6" s="1"/>
  <c r="DS18" i="6"/>
  <c r="DT18" i="6" s="1"/>
  <c r="DS12" i="6"/>
  <c r="DT12" i="6" s="1"/>
  <c r="DS13" i="6"/>
  <c r="DT13" i="6" s="1"/>
  <c r="DS15" i="6"/>
  <c r="DT15" i="6" s="1"/>
  <c r="DG18" i="6"/>
  <c r="DH18" i="6" s="1"/>
  <c r="DG12" i="6"/>
  <c r="DH12" i="6" s="1"/>
  <c r="DG15" i="6"/>
  <c r="DH15" i="6" s="1"/>
  <c r="DG19" i="6"/>
  <c r="DH19" i="6" s="1"/>
  <c r="DG13" i="6"/>
  <c r="DG17" i="6"/>
  <c r="DH17" i="6" s="1"/>
  <c r="DG20" i="6"/>
  <c r="DH20" i="6" s="1"/>
  <c r="DG14" i="6"/>
  <c r="DH14" i="6" s="1"/>
  <c r="DX28" i="6"/>
  <c r="CY18" i="6"/>
  <c r="CY14" i="6"/>
  <c r="CY17" i="6"/>
  <c r="CY12" i="6"/>
  <c r="CY13" i="6"/>
  <c r="CY19" i="6"/>
  <c r="CY15" i="6"/>
  <c r="CY16" i="6"/>
  <c r="CY20" i="6"/>
  <c r="DI29" i="6"/>
  <c r="DD13" i="6"/>
  <c r="DD14" i="6"/>
  <c r="DD15" i="6"/>
  <c r="DD16" i="6"/>
  <c r="DD17" i="6"/>
  <c r="DD18" i="6"/>
  <c r="DD19" i="6"/>
  <c r="DD20" i="6"/>
  <c r="DD12" i="6"/>
  <c r="DB13" i="6"/>
  <c r="DN13" i="6" s="1"/>
  <c r="DZ13" i="6" s="1"/>
  <c r="DB14" i="6"/>
  <c r="DN14" i="6" s="1"/>
  <c r="DZ14" i="6" s="1"/>
  <c r="DB15" i="6"/>
  <c r="DN15" i="6" s="1"/>
  <c r="DZ15" i="6" s="1"/>
  <c r="DB16" i="6"/>
  <c r="DN16" i="6" s="1"/>
  <c r="DZ16" i="6" s="1"/>
  <c r="DB17" i="6"/>
  <c r="DN17" i="6" s="1"/>
  <c r="DZ17" i="6" s="1"/>
  <c r="DB18" i="6"/>
  <c r="DN18" i="6" s="1"/>
  <c r="DZ18" i="6" s="1"/>
  <c r="DB19" i="6"/>
  <c r="DN19" i="6" s="1"/>
  <c r="DZ19" i="6" s="1"/>
  <c r="DB20" i="6"/>
  <c r="DN20" i="6" s="1"/>
  <c r="DZ20" i="6" s="1"/>
  <c r="DC13" i="6"/>
  <c r="DO13" i="6" s="1"/>
  <c r="EA13" i="6" s="1"/>
  <c r="DC14" i="6"/>
  <c r="DO14" i="6" s="1"/>
  <c r="EA14" i="6" s="1"/>
  <c r="DC15" i="6"/>
  <c r="DO15" i="6" s="1"/>
  <c r="EA15" i="6" s="1"/>
  <c r="DC16" i="6"/>
  <c r="DO16" i="6" s="1"/>
  <c r="EA16" i="6" s="1"/>
  <c r="DC17" i="6"/>
  <c r="DO17" i="6" s="1"/>
  <c r="EA17" i="6" s="1"/>
  <c r="DC18" i="6"/>
  <c r="DO18" i="6" s="1"/>
  <c r="EA18" i="6" s="1"/>
  <c r="DC19" i="6"/>
  <c r="DO19" i="6" s="1"/>
  <c r="EA19" i="6" s="1"/>
  <c r="DC20" i="6"/>
  <c r="DO20" i="6" s="1"/>
  <c r="EA20" i="6" s="1"/>
  <c r="DC12" i="6"/>
  <c r="DO12" i="6" s="1"/>
  <c r="EA12" i="6" s="1"/>
  <c r="DB12" i="6"/>
  <c r="DN12" i="6" s="1"/>
  <c r="DZ12" i="6" s="1"/>
  <c r="AB8" i="8" l="1"/>
  <c r="AB13" i="8" s="1"/>
  <c r="AB14" i="8" s="1"/>
  <c r="AB8" i="13"/>
  <c r="AB13" i="13" s="1"/>
  <c r="AB14" i="13" s="1"/>
  <c r="AA33" i="11"/>
  <c r="AA32" i="11" s="1"/>
  <c r="AB10" i="11"/>
  <c r="AA9" i="11"/>
  <c r="DH13" i="6"/>
  <c r="DI13" i="6" s="1"/>
  <c r="DL13" i="6" s="1"/>
  <c r="Q46" i="6"/>
  <c r="DI16" i="6"/>
  <c r="DL16" i="6" s="1"/>
  <c r="D17" i="6"/>
  <c r="D18" i="6"/>
  <c r="D19" i="6"/>
  <c r="D20" i="6"/>
  <c r="D16" i="6"/>
  <c r="D13" i="6"/>
  <c r="DU13" i="6" s="1"/>
  <c r="DX13" i="6" s="1"/>
  <c r="D12" i="6"/>
  <c r="D14" i="6"/>
  <c r="D15" i="6"/>
  <c r="DI12" i="6"/>
  <c r="DL12" i="6" s="1"/>
  <c r="DI15" i="6"/>
  <c r="DL15" i="6" s="1"/>
  <c r="DI20" i="6"/>
  <c r="DI19" i="6"/>
  <c r="DL19" i="6" s="1"/>
  <c r="DI14" i="6"/>
  <c r="DL14" i="6" s="1"/>
  <c r="DI17" i="6"/>
  <c r="DL17" i="6" s="1"/>
  <c r="DI18" i="6"/>
  <c r="DL18" i="6" s="1"/>
  <c r="DI27" i="6"/>
  <c r="DL29" i="6"/>
  <c r="AC10" i="11" l="1"/>
  <c r="AB9" i="11"/>
  <c r="AB33" i="11"/>
  <c r="AB32" i="11" s="1"/>
  <c r="DX29" i="6"/>
  <c r="DU18" i="6"/>
  <c r="DX18" i="6" s="1"/>
  <c r="DL27" i="6"/>
  <c r="DL25" i="6"/>
  <c r="DU12" i="6"/>
  <c r="DX12" i="6" s="1"/>
  <c r="DU14" i="6"/>
  <c r="DX14" i="6" s="1"/>
  <c r="DU15" i="6"/>
  <c r="DX15" i="6" s="1"/>
  <c r="DU17" i="6"/>
  <c r="DX17" i="6" s="1"/>
  <c r="DL20" i="6"/>
  <c r="DL22" i="6" s="1"/>
  <c r="DU20" i="6"/>
  <c r="DX20" i="6" s="1"/>
  <c r="AC33" i="11" l="1"/>
  <c r="AC32" i="11" s="1"/>
  <c r="AD10" i="11"/>
  <c r="AC9" i="11"/>
  <c r="DX27" i="6"/>
  <c r="DX25" i="6"/>
  <c r="DL30" i="6"/>
  <c r="DL32" i="6" s="1"/>
  <c r="DU16" i="6"/>
  <c r="DX16" i="6" s="1"/>
  <c r="DU19" i="6"/>
  <c r="DX19" i="6" s="1"/>
  <c r="H34" i="6"/>
  <c r="I34" i="6"/>
  <c r="J34" i="6"/>
  <c r="K34" i="6"/>
  <c r="L34" i="6"/>
  <c r="O34" i="6"/>
  <c r="P34" i="6"/>
  <c r="Q34" i="6"/>
  <c r="R34" i="6"/>
  <c r="S34" i="6"/>
  <c r="T34" i="6"/>
  <c r="J46" i="6"/>
  <c r="W34" i="6"/>
  <c r="X34" i="6"/>
  <c r="Y34" i="6"/>
  <c r="Z34" i="6"/>
  <c r="AA34" i="6"/>
  <c r="AB34" i="6"/>
  <c r="AE34" i="6"/>
  <c r="AF34" i="6"/>
  <c r="AG34" i="6"/>
  <c r="AH34" i="6"/>
  <c r="AI34" i="6"/>
  <c r="AJ34" i="6"/>
  <c r="AK34" i="6"/>
  <c r="AM34" i="6"/>
  <c r="AN34" i="6"/>
  <c r="AO34" i="6"/>
  <c r="AQ34" i="6"/>
  <c r="AR34" i="6"/>
  <c r="AU34" i="6"/>
  <c r="AV34" i="6"/>
  <c r="AX34" i="6"/>
  <c r="AY34" i="6"/>
  <c r="AZ34" i="6"/>
  <c r="BA34" i="6"/>
  <c r="BC34" i="6"/>
  <c r="BD34" i="6"/>
  <c r="BE34" i="6"/>
  <c r="BF34" i="6"/>
  <c r="BG34" i="6"/>
  <c r="BH34" i="6"/>
  <c r="P46" i="6"/>
  <c r="BL34" i="6"/>
  <c r="BN34" i="6"/>
  <c r="BO34" i="6"/>
  <c r="BP34" i="6"/>
  <c r="BQ34" i="6"/>
  <c r="BS34" i="6"/>
  <c r="BT34" i="6"/>
  <c r="BU34" i="6"/>
  <c r="BV34" i="6"/>
  <c r="BW34" i="6"/>
  <c r="BX34" i="6"/>
  <c r="M34" i="6"/>
  <c r="N34" i="6"/>
  <c r="U34" i="6"/>
  <c r="V34" i="6"/>
  <c r="AC34" i="6"/>
  <c r="AD34" i="6"/>
  <c r="AL34" i="6"/>
  <c r="AS34" i="6"/>
  <c r="AT34" i="6"/>
  <c r="BB34" i="6"/>
  <c r="BI34" i="6"/>
  <c r="BJ34" i="6"/>
  <c r="BK34" i="6"/>
  <c r="L46" i="6"/>
  <c r="H43" i="6"/>
  <c r="I43" i="6" s="1"/>
  <c r="J43" i="6" s="1"/>
  <c r="K43" i="6" s="1"/>
  <c r="L43" i="6" s="1"/>
  <c r="M43" i="6" s="1"/>
  <c r="N43" i="6" s="1"/>
  <c r="O43" i="6" s="1"/>
  <c r="P43" i="6" s="1"/>
  <c r="Q43" i="6" s="1"/>
  <c r="R43" i="6" s="1"/>
  <c r="S43" i="6" s="1"/>
  <c r="T43" i="6" s="1"/>
  <c r="U43" i="6" s="1"/>
  <c r="G37" i="6"/>
  <c r="H37" i="6" s="1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T37" i="6" s="1"/>
  <c r="U37" i="6" s="1"/>
  <c r="V37" i="6" s="1"/>
  <c r="W37" i="6" s="1"/>
  <c r="X37" i="6" s="1"/>
  <c r="Y37" i="6" s="1"/>
  <c r="Z37" i="6" s="1"/>
  <c r="AA37" i="6" s="1"/>
  <c r="AB37" i="6" s="1"/>
  <c r="AC37" i="6" s="1"/>
  <c r="AD37" i="6" s="1"/>
  <c r="AE37" i="6" s="1"/>
  <c r="AF37" i="6" s="1"/>
  <c r="AG37" i="6" s="1"/>
  <c r="AH37" i="6" s="1"/>
  <c r="AI37" i="6" s="1"/>
  <c r="AJ37" i="6" s="1"/>
  <c r="AK37" i="6" s="1"/>
  <c r="AL37" i="6" s="1"/>
  <c r="AM37" i="6" s="1"/>
  <c r="AN37" i="6" s="1"/>
  <c r="AO37" i="6" s="1"/>
  <c r="AP37" i="6" s="1"/>
  <c r="AQ37" i="6" s="1"/>
  <c r="AR37" i="6" s="1"/>
  <c r="AS37" i="6" s="1"/>
  <c r="AT37" i="6" s="1"/>
  <c r="AU37" i="6" s="1"/>
  <c r="AV37" i="6" s="1"/>
  <c r="AW37" i="6" s="1"/>
  <c r="AX37" i="6" s="1"/>
  <c r="AY37" i="6" s="1"/>
  <c r="AZ37" i="6" s="1"/>
  <c r="BA37" i="6" s="1"/>
  <c r="BB37" i="6" s="1"/>
  <c r="BC37" i="6" s="1"/>
  <c r="BD37" i="6" s="1"/>
  <c r="BE37" i="6" s="1"/>
  <c r="BF37" i="6" s="1"/>
  <c r="BG37" i="6" s="1"/>
  <c r="BH37" i="6" s="1"/>
  <c r="BI37" i="6" s="1"/>
  <c r="BJ37" i="6" s="1"/>
  <c r="BK37" i="6" s="1"/>
  <c r="BL37" i="6" s="1"/>
  <c r="BM37" i="6" s="1"/>
  <c r="BN37" i="6" s="1"/>
  <c r="BO37" i="6" s="1"/>
  <c r="BP37" i="6" s="1"/>
  <c r="BQ37" i="6" s="1"/>
  <c r="BR37" i="6" s="1"/>
  <c r="BS37" i="6" s="1"/>
  <c r="BT37" i="6" s="1"/>
  <c r="BU37" i="6" s="1"/>
  <c r="BV37" i="6" s="1"/>
  <c r="BW37" i="6" s="1"/>
  <c r="BX37" i="6" s="1"/>
  <c r="BY37" i="6" s="1"/>
  <c r="BZ37" i="6" s="1"/>
  <c r="CA37" i="6" s="1"/>
  <c r="CB37" i="6" s="1"/>
  <c r="CC37" i="6" s="1"/>
  <c r="CD37" i="6" s="1"/>
  <c r="CE37" i="6" s="1"/>
  <c r="CF37" i="6" s="1"/>
  <c r="CG37" i="6" s="1"/>
  <c r="CH37" i="6" s="1"/>
  <c r="CI37" i="6" s="1"/>
  <c r="CJ37" i="6" s="1"/>
  <c r="CK37" i="6" s="1"/>
  <c r="CL37" i="6" s="1"/>
  <c r="CM37" i="6" s="1"/>
  <c r="CN37" i="6" s="1"/>
  <c r="CO37" i="6" s="1"/>
  <c r="CP37" i="6" s="1"/>
  <c r="CQ37" i="6" s="1"/>
  <c r="CR37" i="6" s="1"/>
  <c r="CS37" i="6" s="1"/>
  <c r="CT37" i="6" s="1"/>
  <c r="CU37" i="6" s="1"/>
  <c r="CV37" i="6" s="1"/>
  <c r="CW37" i="6" s="1"/>
  <c r="CX37" i="6" s="1"/>
  <c r="G33" i="6"/>
  <c r="H39" i="6" s="1"/>
  <c r="H10" i="6"/>
  <c r="H33" i="6" s="1"/>
  <c r="H32" i="6" s="1"/>
  <c r="G35" i="6"/>
  <c r="G9" i="6"/>
  <c r="G32" i="6" s="1"/>
  <c r="DX22" i="6" l="1"/>
  <c r="AD9" i="11"/>
  <c r="AD33" i="11"/>
  <c r="AD32" i="11" s="1"/>
  <c r="AE10" i="11"/>
  <c r="DX30" i="6"/>
  <c r="H9" i="6"/>
  <c r="I10" i="6"/>
  <c r="I33" i="6" s="1"/>
  <c r="I32" i="6" s="1"/>
  <c r="H45" i="6"/>
  <c r="I39" i="6"/>
  <c r="J39" i="6" s="1"/>
  <c r="K39" i="6" s="1"/>
  <c r="K46" i="6"/>
  <c r="J40" i="6"/>
  <c r="I40" i="6"/>
  <c r="O40" i="6"/>
  <c r="H35" i="6"/>
  <c r="I35" i="6" s="1"/>
  <c r="J35" i="6" s="1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Z35" i="6" s="1"/>
  <c r="AA35" i="6" s="1"/>
  <c r="AB35" i="6" s="1"/>
  <c r="AC35" i="6" s="1"/>
  <c r="AD35" i="6" s="1"/>
  <c r="AE35" i="6" s="1"/>
  <c r="AF35" i="6" s="1"/>
  <c r="AG35" i="6" s="1"/>
  <c r="AH35" i="6" s="1"/>
  <c r="AI35" i="6" s="1"/>
  <c r="AJ35" i="6" s="1"/>
  <c r="AK35" i="6" s="1"/>
  <c r="AL35" i="6" s="1"/>
  <c r="AM35" i="6" s="1"/>
  <c r="AN35" i="6" s="1"/>
  <c r="AO35" i="6" s="1"/>
  <c r="K40" i="6"/>
  <c r="O46" i="6"/>
  <c r="L40" i="6"/>
  <c r="H46" i="6"/>
  <c r="H40" i="6"/>
  <c r="H41" i="6" s="1"/>
  <c r="BR34" i="6"/>
  <c r="Q40" i="6" s="1"/>
  <c r="AP34" i="6"/>
  <c r="M40" i="6" s="1"/>
  <c r="M46" i="6"/>
  <c r="BM34" i="6"/>
  <c r="P40" i="6" s="1"/>
  <c r="I46" i="6"/>
  <c r="AW34" i="6"/>
  <c r="N40" i="6" s="1"/>
  <c r="N46" i="6"/>
  <c r="AE33" i="11" l="1"/>
  <c r="AE32" i="11" s="1"/>
  <c r="AE9" i="11"/>
  <c r="AF10" i="11"/>
  <c r="DX32" i="6"/>
  <c r="EJ35" i="6" s="1"/>
  <c r="I41" i="6"/>
  <c r="J41" i="6" s="1"/>
  <c r="K41" i="6" s="1"/>
  <c r="L41" i="6" s="1"/>
  <c r="M41" i="6" s="1"/>
  <c r="N41" i="6" s="1"/>
  <c r="O41" i="6" s="1"/>
  <c r="P41" i="6" s="1"/>
  <c r="Q41" i="6" s="1"/>
  <c r="R41" i="6" s="1"/>
  <c r="S41" i="6" s="1"/>
  <c r="T41" i="6" s="1"/>
  <c r="U41" i="6" s="1"/>
  <c r="I9" i="6"/>
  <c r="J10" i="6"/>
  <c r="J9" i="6" s="1"/>
  <c r="J45" i="6"/>
  <c r="I45" i="6"/>
  <c r="K45" i="6"/>
  <c r="L39" i="6"/>
  <c r="AP35" i="6"/>
  <c r="AQ35" i="6" s="1"/>
  <c r="AR35" i="6" s="1"/>
  <c r="AS35" i="6" s="1"/>
  <c r="AT35" i="6" s="1"/>
  <c r="AU35" i="6" s="1"/>
  <c r="AV35" i="6" s="1"/>
  <c r="AW35" i="6" s="1"/>
  <c r="AX35" i="6" s="1"/>
  <c r="AY35" i="6" s="1"/>
  <c r="AZ35" i="6" s="1"/>
  <c r="BA35" i="6" s="1"/>
  <c r="BB35" i="6" s="1"/>
  <c r="BC35" i="6" s="1"/>
  <c r="BD35" i="6" s="1"/>
  <c r="BE35" i="6" s="1"/>
  <c r="BF35" i="6" s="1"/>
  <c r="BG35" i="6" s="1"/>
  <c r="BH35" i="6" s="1"/>
  <c r="BI35" i="6" s="1"/>
  <c r="BJ35" i="6" s="1"/>
  <c r="BK35" i="6" s="1"/>
  <c r="BL35" i="6" s="1"/>
  <c r="BM35" i="6" s="1"/>
  <c r="BN35" i="6" s="1"/>
  <c r="BO35" i="6" s="1"/>
  <c r="BP35" i="6" s="1"/>
  <c r="BQ35" i="6" s="1"/>
  <c r="BR35" i="6" s="1"/>
  <c r="BS35" i="6" s="1"/>
  <c r="BT35" i="6" s="1"/>
  <c r="BU35" i="6" s="1"/>
  <c r="BV35" i="6" s="1"/>
  <c r="BW35" i="6" s="1"/>
  <c r="BX35" i="6" s="1"/>
  <c r="BY35" i="6" s="1"/>
  <c r="BZ35" i="6" s="1"/>
  <c r="CA35" i="6" s="1"/>
  <c r="CB35" i="6" s="1"/>
  <c r="CC35" i="6" s="1"/>
  <c r="CD35" i="6" s="1"/>
  <c r="CE35" i="6" s="1"/>
  <c r="CF35" i="6" s="1"/>
  <c r="CG35" i="6" s="1"/>
  <c r="CH35" i="6" s="1"/>
  <c r="CI35" i="6" s="1"/>
  <c r="CJ35" i="6" s="1"/>
  <c r="CK35" i="6" s="1"/>
  <c r="CL35" i="6" s="1"/>
  <c r="CM35" i="6" s="1"/>
  <c r="CN35" i="6" s="1"/>
  <c r="CO35" i="6" s="1"/>
  <c r="CP35" i="6" s="1"/>
  <c r="CQ35" i="6" s="1"/>
  <c r="CR35" i="6" s="1"/>
  <c r="CS35" i="6" s="1"/>
  <c r="CT35" i="6" s="1"/>
  <c r="CU35" i="6" s="1"/>
  <c r="CV35" i="6" s="1"/>
  <c r="CW35" i="6" s="1"/>
  <c r="CX35" i="6" s="1"/>
  <c r="AG10" i="11" l="1"/>
  <c r="AF9" i="11"/>
  <c r="AF33" i="11"/>
  <c r="AF32" i="11" s="1"/>
  <c r="EJ40" i="6"/>
  <c r="F4" i="8" s="1"/>
  <c r="C3" i="9"/>
  <c r="C7" i="9" s="1"/>
  <c r="J33" i="6"/>
  <c r="J32" i="6" s="1"/>
  <c r="K10" i="6"/>
  <c r="K33" i="6" s="1"/>
  <c r="K32" i="6" s="1"/>
  <c r="M39" i="6"/>
  <c r="L45" i="6"/>
  <c r="AG33" i="11" l="1"/>
  <c r="AG32" i="11" s="1"/>
  <c r="AH10" i="11"/>
  <c r="AG9" i="11"/>
  <c r="EJ52" i="6"/>
  <c r="K9" i="6"/>
  <c r="L10" i="6"/>
  <c r="M10" i="6" s="1"/>
  <c r="N39" i="6"/>
  <c r="M45" i="6"/>
  <c r="AH33" i="11" l="1"/>
  <c r="AH32" i="11" s="1"/>
  <c r="AH9" i="11"/>
  <c r="AI10" i="11"/>
  <c r="L9" i="6"/>
  <c r="L33" i="6"/>
  <c r="L32" i="6" s="1"/>
  <c r="O39" i="6"/>
  <c r="N45" i="6"/>
  <c r="M33" i="6"/>
  <c r="M32" i="6" s="1"/>
  <c r="N10" i="6"/>
  <c r="M9" i="6"/>
  <c r="AI33" i="11" l="1"/>
  <c r="AI32" i="11" s="1"/>
  <c r="AJ10" i="11"/>
  <c r="AI9" i="11"/>
  <c r="O10" i="6"/>
  <c r="N9" i="6"/>
  <c r="N33" i="6"/>
  <c r="N32" i="6" s="1"/>
  <c r="P39" i="6"/>
  <c r="O45" i="6"/>
  <c r="AJ33" i="11" l="1"/>
  <c r="AJ32" i="11" s="1"/>
  <c r="AJ9" i="11"/>
  <c r="AK10" i="11"/>
  <c r="Q39" i="6"/>
  <c r="P45" i="6"/>
  <c r="P10" i="6"/>
  <c r="O9" i="6"/>
  <c r="O33" i="6"/>
  <c r="O32" i="6" s="1"/>
  <c r="AK33" i="11" l="1"/>
  <c r="AK32" i="11" s="1"/>
  <c r="AL10" i="11"/>
  <c r="AK9" i="11"/>
  <c r="P9" i="6"/>
  <c r="Q10" i="6"/>
  <c r="P33" i="6"/>
  <c r="P32" i="6" s="1"/>
  <c r="R39" i="6"/>
  <c r="Q45" i="6"/>
  <c r="AL33" i="11" l="1"/>
  <c r="AL32" i="11" s="1"/>
  <c r="AL9" i="11"/>
  <c r="AM10" i="11"/>
  <c r="S39" i="6"/>
  <c r="R45" i="6"/>
  <c r="R10" i="6"/>
  <c r="Q33" i="6"/>
  <c r="Q32" i="6" s="1"/>
  <c r="Q9" i="6"/>
  <c r="AM9" i="11" l="1"/>
  <c r="AN10" i="11"/>
  <c r="AM33" i="11"/>
  <c r="AM32" i="11" s="1"/>
  <c r="S45" i="6"/>
  <c r="T39" i="6"/>
  <c r="R33" i="6"/>
  <c r="R32" i="6" s="1"/>
  <c r="S10" i="6"/>
  <c r="R9" i="6"/>
  <c r="AO10" i="11" l="1"/>
  <c r="AN9" i="11"/>
  <c r="AN33" i="11"/>
  <c r="AN32" i="11" s="1"/>
  <c r="T45" i="6"/>
  <c r="U39" i="6"/>
  <c r="T10" i="6"/>
  <c r="S9" i="6"/>
  <c r="S33" i="6"/>
  <c r="S32" i="6" s="1"/>
  <c r="AO33" i="11" l="1"/>
  <c r="AO32" i="11" s="1"/>
  <c r="AO9" i="11"/>
  <c r="AP10" i="11"/>
  <c r="U45" i="6"/>
  <c r="T9" i="6"/>
  <c r="U10" i="6"/>
  <c r="T33" i="6"/>
  <c r="T32" i="6" s="1"/>
  <c r="AQ10" i="11" l="1"/>
  <c r="AP33" i="11"/>
  <c r="AP32" i="11" s="1"/>
  <c r="AP9" i="11"/>
  <c r="U33" i="6"/>
  <c r="U32" i="6" s="1"/>
  <c r="V10" i="6"/>
  <c r="U9" i="6"/>
  <c r="AQ33" i="11" l="1"/>
  <c r="AQ32" i="11" s="1"/>
  <c r="AR10" i="11"/>
  <c r="AQ9" i="11"/>
  <c r="V9" i="6"/>
  <c r="V33" i="6"/>
  <c r="V32" i="6" s="1"/>
  <c r="W10" i="6"/>
  <c r="AR33" i="11" l="1"/>
  <c r="AR32" i="11" s="1"/>
  <c r="AR9" i="11"/>
  <c r="AS10" i="11"/>
  <c r="W33" i="6"/>
  <c r="W32" i="6" s="1"/>
  <c r="W9" i="6"/>
  <c r="X10" i="6"/>
  <c r="AS33" i="11" l="1"/>
  <c r="AS32" i="11" s="1"/>
  <c r="AT10" i="11"/>
  <c r="AS9" i="11"/>
  <c r="X9" i="6"/>
  <c r="X33" i="6"/>
  <c r="X32" i="6" s="1"/>
  <c r="Y10" i="6"/>
  <c r="AT9" i="11" l="1"/>
  <c r="AT33" i="11"/>
  <c r="AT32" i="11" s="1"/>
  <c r="AU10" i="11"/>
  <c r="Y9" i="6"/>
  <c r="Z10" i="6"/>
  <c r="Y33" i="6"/>
  <c r="Y32" i="6" s="1"/>
  <c r="AU33" i="11" l="1"/>
  <c r="AU32" i="11" s="1"/>
  <c r="AU9" i="11"/>
  <c r="AV10" i="11"/>
  <c r="Z9" i="6"/>
  <c r="Z33" i="6"/>
  <c r="Z32" i="6" s="1"/>
  <c r="AA10" i="6"/>
  <c r="AV33" i="11" l="1"/>
  <c r="AV32" i="11" s="1"/>
  <c r="AW10" i="11"/>
  <c r="AV9" i="11"/>
  <c r="AB10" i="6"/>
  <c r="AA33" i="6"/>
  <c r="AA32" i="6" s="1"/>
  <c r="AA9" i="6"/>
  <c r="AW33" i="11" l="1"/>
  <c r="AW32" i="11" s="1"/>
  <c r="AW9" i="11"/>
  <c r="AX10" i="11"/>
  <c r="AB9" i="6"/>
  <c r="AC10" i="6"/>
  <c r="AB33" i="6"/>
  <c r="AB32" i="6" s="1"/>
  <c r="AX9" i="11" l="1"/>
  <c r="AY10" i="11"/>
  <c r="AX33" i="11"/>
  <c r="AX32" i="11" s="1"/>
  <c r="AC33" i="6"/>
  <c r="AC32" i="6" s="1"/>
  <c r="AD10" i="6"/>
  <c r="AC9" i="6"/>
  <c r="AY33" i="11" l="1"/>
  <c r="AY32" i="11" s="1"/>
  <c r="AZ10" i="11"/>
  <c r="AY9" i="11"/>
  <c r="AD33" i="6"/>
  <c r="AD32" i="6" s="1"/>
  <c r="AE10" i="6"/>
  <c r="AD9" i="6"/>
  <c r="BA10" i="11" l="1"/>
  <c r="AZ33" i="11"/>
  <c r="AZ32" i="11" s="1"/>
  <c r="AZ9" i="11"/>
  <c r="AE33" i="6"/>
  <c r="AE32" i="6" s="1"/>
  <c r="AE9" i="6"/>
  <c r="AF10" i="6"/>
  <c r="BA33" i="11" l="1"/>
  <c r="BA32" i="11" s="1"/>
  <c r="BB10" i="11"/>
  <c r="BA9" i="11"/>
  <c r="AF9" i="6"/>
  <c r="AF33" i="6"/>
  <c r="AF32" i="6" s="1"/>
  <c r="AG10" i="6"/>
  <c r="BC10" i="11" l="1"/>
  <c r="BB33" i="11"/>
  <c r="BB32" i="11" s="1"/>
  <c r="BB9" i="11"/>
  <c r="AH10" i="6"/>
  <c r="AG9" i="6"/>
  <c r="AG33" i="6"/>
  <c r="AG32" i="6" s="1"/>
  <c r="BC33" i="11" l="1"/>
  <c r="BC32" i="11" s="1"/>
  <c r="BC9" i="11"/>
  <c r="BD10" i="11"/>
  <c r="AH33" i="6"/>
  <c r="AH32" i="6" s="1"/>
  <c r="AH9" i="6"/>
  <c r="AI10" i="6"/>
  <c r="BE10" i="11" l="1"/>
  <c r="BD9" i="11"/>
  <c r="BD33" i="11"/>
  <c r="BD32" i="11" s="1"/>
  <c r="AJ10" i="6"/>
  <c r="AI33" i="6"/>
  <c r="AI32" i="6" s="1"/>
  <c r="AI9" i="6"/>
  <c r="BE33" i="11" l="1"/>
  <c r="BE32" i="11" s="1"/>
  <c r="BE9" i="11"/>
  <c r="BF10" i="11"/>
  <c r="AK10" i="6"/>
  <c r="AJ9" i="6"/>
  <c r="AJ33" i="6"/>
  <c r="AJ32" i="6" s="1"/>
  <c r="BF9" i="11" l="1"/>
  <c r="BF33" i="11"/>
  <c r="BF32" i="11" s="1"/>
  <c r="BG10" i="11"/>
  <c r="AL10" i="6"/>
  <c r="AK33" i="6"/>
  <c r="AK32" i="6" s="1"/>
  <c r="AK9" i="6"/>
  <c r="BG33" i="11" l="1"/>
  <c r="BG32" i="11" s="1"/>
  <c r="BG9" i="11"/>
  <c r="BH10" i="11"/>
  <c r="AL9" i="6"/>
  <c r="AL33" i="6"/>
  <c r="AL32" i="6" s="1"/>
  <c r="AM10" i="6"/>
  <c r="BH33" i="11" l="1"/>
  <c r="BH32" i="11" s="1"/>
  <c r="BI10" i="11"/>
  <c r="BH9" i="11"/>
  <c r="AM33" i="6"/>
  <c r="AM32" i="6" s="1"/>
  <c r="AM9" i="6"/>
  <c r="AN10" i="6"/>
  <c r="BI33" i="11" l="1"/>
  <c r="BI32" i="11" s="1"/>
  <c r="BJ10" i="11"/>
  <c r="BI9" i="11"/>
  <c r="AO10" i="6"/>
  <c r="AN33" i="6"/>
  <c r="AN32" i="6" s="1"/>
  <c r="AN9" i="6"/>
  <c r="BJ33" i="11" l="1"/>
  <c r="BJ32" i="11" s="1"/>
  <c r="BK10" i="11"/>
  <c r="BJ9" i="11"/>
  <c r="AP10" i="6"/>
  <c r="AO9" i="6"/>
  <c r="AO33" i="6"/>
  <c r="AO32" i="6" s="1"/>
  <c r="BL10" i="11" l="1"/>
  <c r="BK9" i="11"/>
  <c r="BK33" i="11"/>
  <c r="BK32" i="11" s="1"/>
  <c r="AP33" i="6"/>
  <c r="AP32" i="6" s="1"/>
  <c r="AQ10" i="6"/>
  <c r="AP9" i="6"/>
  <c r="BM10" i="11" l="1"/>
  <c r="BL9" i="11"/>
  <c r="BL33" i="11"/>
  <c r="BL32" i="11" s="1"/>
  <c r="AR10" i="6"/>
  <c r="AQ33" i="6"/>
  <c r="AQ32" i="6" s="1"/>
  <c r="AQ9" i="6"/>
  <c r="BM33" i="11" l="1"/>
  <c r="BM32" i="11" s="1"/>
  <c r="BN10" i="11"/>
  <c r="BM9" i="11"/>
  <c r="AR33" i="6"/>
  <c r="AR32" i="6" s="1"/>
  <c r="AS10" i="6"/>
  <c r="AR9" i="6"/>
  <c r="BN9" i="11" l="1"/>
  <c r="BN33" i="11"/>
  <c r="BN32" i="11" s="1"/>
  <c r="BO10" i="11"/>
  <c r="AT10" i="6"/>
  <c r="AS33" i="6"/>
  <c r="AS32" i="6" s="1"/>
  <c r="AS9" i="6"/>
  <c r="BO33" i="11" l="1"/>
  <c r="BO32" i="11" s="1"/>
  <c r="BO9" i="11"/>
  <c r="BP10" i="11"/>
  <c r="AT9" i="6"/>
  <c r="AT33" i="6"/>
  <c r="AT32" i="6" s="1"/>
  <c r="AU10" i="6"/>
  <c r="BP9" i="11" l="1"/>
  <c r="BP33" i="11"/>
  <c r="BP32" i="11" s="1"/>
  <c r="BQ10" i="11"/>
  <c r="AU9" i="6"/>
  <c r="AV10" i="6"/>
  <c r="AU33" i="6"/>
  <c r="AU32" i="6" s="1"/>
  <c r="BQ33" i="11" l="1"/>
  <c r="BQ32" i="11" s="1"/>
  <c r="BR10" i="11"/>
  <c r="BQ9" i="11"/>
  <c r="AV9" i="6"/>
  <c r="AV33" i="6"/>
  <c r="AV32" i="6" s="1"/>
  <c r="AW10" i="6"/>
  <c r="BR33" i="11" l="1"/>
  <c r="BR32" i="11" s="1"/>
  <c r="BS10" i="11"/>
  <c r="BR9" i="11"/>
  <c r="AX10" i="6"/>
  <c r="AW9" i="6"/>
  <c r="AW33" i="6"/>
  <c r="AW32" i="6" s="1"/>
  <c r="BS33" i="11" l="1"/>
  <c r="BS32" i="11" s="1"/>
  <c r="BT10" i="11"/>
  <c r="BS9" i="11"/>
  <c r="AX33" i="6"/>
  <c r="AX32" i="6" s="1"/>
  <c r="AY10" i="6"/>
  <c r="AX9" i="6"/>
  <c r="BU10" i="11" l="1"/>
  <c r="BT9" i="11"/>
  <c r="BT33" i="11"/>
  <c r="BT32" i="11" s="1"/>
  <c r="AZ10" i="6"/>
  <c r="AY33" i="6"/>
  <c r="AY32" i="6" s="1"/>
  <c r="AY9" i="6"/>
  <c r="BU33" i="11" l="1"/>
  <c r="BU32" i="11" s="1"/>
  <c r="BV10" i="11"/>
  <c r="BU9" i="11"/>
  <c r="AZ9" i="6"/>
  <c r="AZ33" i="6"/>
  <c r="AZ32" i="6" s="1"/>
  <c r="BA10" i="6"/>
  <c r="BV33" i="11" l="1"/>
  <c r="BV32" i="11" s="1"/>
  <c r="BW10" i="11"/>
  <c r="BV9" i="11"/>
  <c r="BA33" i="6"/>
  <c r="BA32" i="6" s="1"/>
  <c r="BB10" i="6"/>
  <c r="BA9" i="6"/>
  <c r="BW33" i="11" l="1"/>
  <c r="BW32" i="11" s="1"/>
  <c r="BX10" i="11"/>
  <c r="BW9" i="11"/>
  <c r="BB9" i="6"/>
  <c r="BB33" i="6"/>
  <c r="BB32" i="6" s="1"/>
  <c r="BC10" i="6"/>
  <c r="BX33" i="11" l="1"/>
  <c r="BX32" i="11" s="1"/>
  <c r="BX9" i="11"/>
  <c r="BY10" i="11"/>
  <c r="BC33" i="6"/>
  <c r="BC32" i="6" s="1"/>
  <c r="BC9" i="6"/>
  <c r="BD10" i="6"/>
  <c r="BY33" i="11" l="1"/>
  <c r="BY32" i="11" s="1"/>
  <c r="BZ10" i="11"/>
  <c r="BY9" i="11"/>
  <c r="BD9" i="6"/>
  <c r="BD33" i="6"/>
  <c r="BD32" i="6" s="1"/>
  <c r="BE10" i="6"/>
  <c r="BZ33" i="11" l="1"/>
  <c r="BZ32" i="11" s="1"/>
  <c r="CA10" i="11"/>
  <c r="BZ9" i="11"/>
  <c r="BE9" i="6"/>
  <c r="BF10" i="6"/>
  <c r="BE33" i="6"/>
  <c r="BE32" i="6" s="1"/>
  <c r="CB10" i="11" l="1"/>
  <c r="CA9" i="11"/>
  <c r="CA33" i="11"/>
  <c r="CA32" i="11" s="1"/>
  <c r="BF33" i="6"/>
  <c r="BF32" i="6" s="1"/>
  <c r="BG10" i="6"/>
  <c r="BF9" i="6"/>
  <c r="CC10" i="11" l="1"/>
  <c r="CB9" i="11"/>
  <c r="CB33" i="11"/>
  <c r="CB32" i="11" s="1"/>
  <c r="BH10" i="6"/>
  <c r="BG9" i="6"/>
  <c r="BG33" i="6"/>
  <c r="BG32" i="6" s="1"/>
  <c r="CC33" i="11" l="1"/>
  <c r="CC32" i="11" s="1"/>
  <c r="CD10" i="11"/>
  <c r="CC9" i="11"/>
  <c r="BH9" i="6"/>
  <c r="BI10" i="6"/>
  <c r="BH33" i="6"/>
  <c r="BH32" i="6" s="1"/>
  <c r="CD33" i="11" l="1"/>
  <c r="CD32" i="11" s="1"/>
  <c r="CE10" i="11"/>
  <c r="CD9" i="11"/>
  <c r="BI33" i="6"/>
  <c r="BI32" i="6" s="1"/>
  <c r="BJ10" i="6"/>
  <c r="BI9" i="6"/>
  <c r="CE33" i="11" l="1"/>
  <c r="CE32" i="11" s="1"/>
  <c r="CF10" i="11"/>
  <c r="CE9" i="11"/>
  <c r="BJ33" i="6"/>
  <c r="BJ32" i="6" s="1"/>
  <c r="BK10" i="6"/>
  <c r="BJ9" i="6"/>
  <c r="CG10" i="11" l="1"/>
  <c r="CF9" i="11"/>
  <c r="CF33" i="11"/>
  <c r="CF32" i="11" s="1"/>
  <c r="BL10" i="6"/>
  <c r="BK33" i="6"/>
  <c r="BK32" i="6" s="1"/>
  <c r="BK9" i="6"/>
  <c r="CG33" i="11" l="1"/>
  <c r="CG32" i="11" s="1"/>
  <c r="CH10" i="11"/>
  <c r="CG9" i="11"/>
  <c r="BL33" i="6"/>
  <c r="BL32" i="6" s="1"/>
  <c r="BM10" i="6"/>
  <c r="BL9" i="6"/>
  <c r="CH33" i="11" l="1"/>
  <c r="CH32" i="11" s="1"/>
  <c r="CI10" i="11"/>
  <c r="CH9" i="11"/>
  <c r="BM33" i="6"/>
  <c r="BM32" i="6" s="1"/>
  <c r="BM9" i="6"/>
  <c r="BN10" i="6"/>
  <c r="CI33" i="11" l="1"/>
  <c r="CI32" i="11" s="1"/>
  <c r="CI9" i="11"/>
  <c r="CJ10" i="11"/>
  <c r="BN33" i="6"/>
  <c r="BN32" i="6" s="1"/>
  <c r="BO10" i="6"/>
  <c r="BN9" i="6"/>
  <c r="CK10" i="11" l="1"/>
  <c r="CJ9" i="11"/>
  <c r="CJ33" i="11"/>
  <c r="CJ32" i="11" s="1"/>
  <c r="BO9" i="6"/>
  <c r="BP10" i="6"/>
  <c r="BO33" i="6"/>
  <c r="BO32" i="6" s="1"/>
  <c r="CK33" i="11" l="1"/>
  <c r="CK32" i="11" s="1"/>
  <c r="CL10" i="11"/>
  <c r="CK9" i="11"/>
  <c r="BP33" i="6"/>
  <c r="BP32" i="6" s="1"/>
  <c r="BQ10" i="6"/>
  <c r="BP9" i="6"/>
  <c r="CL33" i="11" l="1"/>
  <c r="CL32" i="11" s="1"/>
  <c r="CM10" i="11"/>
  <c r="CL9" i="11"/>
  <c r="BQ9" i="6"/>
  <c r="BQ33" i="6"/>
  <c r="BQ32" i="6" s="1"/>
  <c r="BR10" i="6"/>
  <c r="CM33" i="11" l="1"/>
  <c r="CM32" i="11" s="1"/>
  <c r="CN10" i="11"/>
  <c r="CM9" i="11"/>
  <c r="BR33" i="6"/>
  <c r="BR32" i="6" s="1"/>
  <c r="BS10" i="6"/>
  <c r="BR9" i="6"/>
  <c r="CN33" i="11" l="1"/>
  <c r="CN32" i="11" s="1"/>
  <c r="CN9" i="11"/>
  <c r="CO10" i="11"/>
  <c r="BS9" i="6"/>
  <c r="BS33" i="6"/>
  <c r="BS32" i="6" s="1"/>
  <c r="BT10" i="6"/>
  <c r="CO33" i="11" l="1"/>
  <c r="CO32" i="11" s="1"/>
  <c r="CP10" i="11"/>
  <c r="CO9" i="11"/>
  <c r="BT9" i="6"/>
  <c r="BU10" i="6"/>
  <c r="BT33" i="6"/>
  <c r="BT32" i="6" s="1"/>
  <c r="CP33" i="11" l="1"/>
  <c r="CP32" i="11" s="1"/>
  <c r="CQ10" i="11"/>
  <c r="CP9" i="11"/>
  <c r="BV10" i="6"/>
  <c r="BU33" i="6"/>
  <c r="BU32" i="6" s="1"/>
  <c r="BU9" i="6"/>
  <c r="CQ33" i="11" l="1"/>
  <c r="CQ32" i="11" s="1"/>
  <c r="CR10" i="11"/>
  <c r="CQ9" i="11"/>
  <c r="BV9" i="6"/>
  <c r="BV33" i="6"/>
  <c r="BV32" i="6" s="1"/>
  <c r="BW10" i="6"/>
  <c r="BX10" i="6" s="1"/>
  <c r="CS10" i="11" l="1"/>
  <c r="CR9" i="11"/>
  <c r="CR33" i="11"/>
  <c r="CR32" i="11" s="1"/>
  <c r="BX9" i="6"/>
  <c r="BY10" i="6"/>
  <c r="BY33" i="6" s="1"/>
  <c r="BY32" i="6" s="1"/>
  <c r="BW33" i="6"/>
  <c r="BW32" i="6" s="1"/>
  <c r="BW9" i="6"/>
  <c r="CS33" i="11" l="1"/>
  <c r="CS32" i="11" s="1"/>
  <c r="CT10" i="11"/>
  <c r="CS9" i="11"/>
  <c r="BY9" i="6"/>
  <c r="BZ10" i="6"/>
  <c r="BZ33" i="6" s="1"/>
  <c r="BZ32" i="6" s="1"/>
  <c r="BX33" i="6"/>
  <c r="BX32" i="6" s="1"/>
  <c r="CT33" i="11" l="1"/>
  <c r="CT32" i="11" s="1"/>
  <c r="CT9" i="11"/>
  <c r="CU10" i="11"/>
  <c r="BZ9" i="6"/>
  <c r="CA10" i="6"/>
  <c r="CA33" i="6" s="1"/>
  <c r="CA32" i="6" s="1"/>
  <c r="CU33" i="11" l="1"/>
  <c r="CU32" i="11" s="1"/>
  <c r="CV10" i="11"/>
  <c r="CU9" i="11"/>
  <c r="CB10" i="6"/>
  <c r="CB33" i="6" s="1"/>
  <c r="CB32" i="6" s="1"/>
  <c r="CA9" i="6"/>
  <c r="CV33" i="11" l="1"/>
  <c r="CV32" i="11" s="1"/>
  <c r="CW10" i="11"/>
  <c r="CV9" i="11"/>
  <c r="CC10" i="6"/>
  <c r="CB9" i="6"/>
  <c r="CW33" i="11" l="1"/>
  <c r="CW32" i="11" s="1"/>
  <c r="CX10" i="11"/>
  <c r="CW9" i="11"/>
  <c r="CD10" i="6"/>
  <c r="CD33" i="6" s="1"/>
  <c r="CD32" i="6" s="1"/>
  <c r="CC33" i="6"/>
  <c r="CC32" i="6" s="1"/>
  <c r="CC9" i="6"/>
  <c r="CD9" i="6" l="1"/>
  <c r="CE10" i="6"/>
  <c r="CE33" i="6" s="1"/>
  <c r="CE32" i="6" s="1"/>
  <c r="CX9" i="11"/>
  <c r="CX33" i="11"/>
  <c r="CX32" i="11" s="1"/>
  <c r="CF10" i="6" l="1"/>
  <c r="CF33" i="6" s="1"/>
  <c r="CF32" i="6" s="1"/>
  <c r="CE9" i="6"/>
  <c r="CG10" i="6" l="1"/>
  <c r="CG33" i="6" s="1"/>
  <c r="CG32" i="6" s="1"/>
  <c r="CF9" i="6"/>
  <c r="CG9" i="6" l="1"/>
  <c r="CH10" i="6"/>
  <c r="CH33" i="6" s="1"/>
  <c r="CH32" i="6" s="1"/>
  <c r="CI10" i="6" l="1"/>
  <c r="CI33" i="6" s="1"/>
  <c r="CI32" i="6" s="1"/>
  <c r="CH9" i="6"/>
  <c r="CJ10" i="6" l="1"/>
  <c r="CJ33" i="6" s="1"/>
  <c r="CJ32" i="6" s="1"/>
  <c r="CI9" i="6"/>
  <c r="CK10" i="6" l="1"/>
  <c r="CK33" i="6" s="1"/>
  <c r="CK32" i="6" s="1"/>
  <c r="CJ9" i="6"/>
  <c r="CL10" i="6" l="1"/>
  <c r="CL33" i="6" s="1"/>
  <c r="CL32" i="6" s="1"/>
  <c r="CK9" i="6"/>
  <c r="CL9" i="6" l="1"/>
  <c r="CM10" i="6"/>
  <c r="CM33" i="6" s="1"/>
  <c r="CM32" i="6" s="1"/>
  <c r="CN10" i="6" l="1"/>
  <c r="CN33" i="6" s="1"/>
  <c r="CN32" i="6" s="1"/>
  <c r="CM9" i="6"/>
  <c r="CO10" i="6"/>
  <c r="CO33" i="6" s="1"/>
  <c r="CO32" i="6" s="1"/>
  <c r="CN9" i="6" l="1"/>
  <c r="CO9" i="6"/>
  <c r="CP10" i="6"/>
  <c r="CP33" i="6" s="1"/>
  <c r="CP32" i="6" s="1"/>
  <c r="CP9" i="6" l="1"/>
  <c r="CQ10" i="6"/>
  <c r="CQ33" i="6" s="1"/>
  <c r="CQ32" i="6" s="1"/>
  <c r="CQ9" i="6" l="1"/>
  <c r="CR10" i="6"/>
  <c r="CR33" i="6" s="1"/>
  <c r="CR32" i="6" s="1"/>
  <c r="CS10" i="6" l="1"/>
  <c r="CS33" i="6" s="1"/>
  <c r="CS32" i="6" s="1"/>
  <c r="CR9" i="6"/>
  <c r="CT10" i="6" l="1"/>
  <c r="CT33" i="6" s="1"/>
  <c r="CT32" i="6" s="1"/>
  <c r="CS9" i="6"/>
  <c r="CT9" i="6" l="1"/>
  <c r="CU10" i="6"/>
  <c r="CU33" i="6" s="1"/>
  <c r="CU32" i="6" s="1"/>
  <c r="CV10" i="6" l="1"/>
  <c r="CV33" i="6" s="1"/>
  <c r="CV32" i="6" s="1"/>
  <c r="CU9" i="6"/>
  <c r="CV9" i="6" l="1"/>
  <c r="CW10" i="6"/>
  <c r="CW33" i="6" s="1"/>
  <c r="CW32" i="6" s="1"/>
  <c r="CW9" i="6" l="1"/>
  <c r="CX10" i="6"/>
  <c r="AB10" i="13" s="1"/>
  <c r="CX33" i="6" l="1"/>
  <c r="CX32" i="6" s="1"/>
  <c r="AB10" i="8"/>
  <c r="CX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lvnf@msn.com</author>
  </authors>
  <commentList>
    <comment ref="DJ10" authorId="0" shapeId="0" xr:uid="{AB802BB3-3C91-4033-9C3D-F570FC2DE385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K10" authorId="0" shapeId="0" xr:uid="{3CB9E00C-110D-42A0-8905-97BBCB2FD9E6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16"/>
            <color indexed="81"/>
            <rFont val="Segoe UI"/>
            <family val="2"/>
          </rPr>
          <t xml:space="preserve">item 10.2
</t>
        </r>
        <r>
          <rPr>
            <sz val="18"/>
            <color indexed="81"/>
            <rFont val="Segoe UI"/>
            <family val="2"/>
          </rPr>
          <t xml:space="preserve">Todos os dias (07h30min às 18h30min), em regime de 10hs, de segunda a sexta feira. Nota - 3 </t>
        </r>
      </text>
    </comment>
    <comment ref="DV10" authorId="0" shapeId="0" xr:uid="{350A5881-057B-47B0-BF27-26DC049FED88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W10" authorId="0" shapeId="0" xr:uid="{20FAACE8-42B7-483F-9B27-05638DCB4156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6"/>
            <color indexed="81"/>
            <rFont val="Segoe UI"/>
            <family val="2"/>
          </rPr>
          <t>item 10.7</t>
        </r>
        <r>
          <rPr>
            <sz val="18"/>
            <color indexed="81"/>
            <rFont val="Segoe UI"/>
            <family val="2"/>
          </rPr>
          <t xml:space="preserve">
Turno 10 x 10 hs de segunda a Sábado.</t>
        </r>
      </text>
    </comment>
    <comment ref="EH10" authorId="0" shapeId="0" xr:uid="{80FB1FA1-74A1-469B-BFD9-8F11330F2BA7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lvnf@msn.com</author>
  </authors>
  <commentList>
    <comment ref="DJ10" authorId="0" shapeId="0" xr:uid="{439F070D-5648-458B-A00E-4043EE469C74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K10" authorId="0" shapeId="0" xr:uid="{53B35359-3E7E-4FD7-81F0-D2197E7DBC1D}">
      <text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16"/>
            <color indexed="81"/>
            <rFont val="Segoe UI"/>
            <family val="2"/>
          </rPr>
          <t xml:space="preserve">item 10.2
</t>
        </r>
        <r>
          <rPr>
            <sz val="18"/>
            <color indexed="81"/>
            <rFont val="Segoe UI"/>
            <family val="2"/>
          </rPr>
          <t xml:space="preserve">Todos os dias (07h30min às 18h30min), em regime de 10hs, de segunda a sexta feira. Nota - 3 </t>
        </r>
      </text>
    </comment>
    <comment ref="DV10" authorId="0" shapeId="0" xr:uid="{4FCCE96D-D077-47A1-A700-F9179FDD3AC9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  <comment ref="DW10" authorId="0" shapeId="0" xr:uid="{6B128682-A154-4869-AE92-7647ACAE86F2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6"/>
            <color indexed="81"/>
            <rFont val="Segoe UI"/>
            <family val="2"/>
          </rPr>
          <t>item 10.7</t>
        </r>
        <r>
          <rPr>
            <sz val="18"/>
            <color indexed="81"/>
            <rFont val="Segoe UI"/>
            <family val="2"/>
          </rPr>
          <t xml:space="preserve">
Turno 10 x 10 hs de segunda a Sábado.</t>
        </r>
      </text>
    </comment>
    <comment ref="EH10" authorId="0" shapeId="0" xr:uid="{6E602E8B-6CAD-4825-8ED2-1ABB5282922F}">
      <text>
        <r>
          <rPr>
            <b/>
            <sz val="9"/>
            <color indexed="81"/>
            <rFont val="Segoe UI"/>
            <family val="2"/>
          </rPr>
          <t>lvnf@msn.com: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4"/>
            <color indexed="81"/>
            <rFont val="Segoe UI"/>
            <family val="2"/>
          </rPr>
          <t>40% ISOLADOR
60% FUNILEIRO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Risoterm - Gabriel</author>
  </authors>
  <commentList>
    <comment ref="C32" authorId="0" shapeId="0" xr:uid="{BBE48532-42E5-44D4-8703-F8103D223030}">
      <text>
        <r>
          <rPr>
            <b/>
            <sz val="9"/>
            <color indexed="81"/>
            <rFont val="Segoe UI"/>
            <family val="2"/>
          </rPr>
          <t>kg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3" authorId="0" shapeId="0" xr:uid="{98D7D1DF-CCFA-418B-B751-A34B58549989}">
      <text>
        <r>
          <rPr>
            <b/>
            <sz val="9"/>
            <color indexed="81"/>
            <rFont val="Segoe UI"/>
            <family val="2"/>
          </rPr>
          <t>FC EM 3 X 0,5 X 0,1
50% PRECO MAT ACELEN</t>
        </r>
      </text>
    </comment>
    <comment ref="G47" authorId="0" shapeId="0" xr:uid="{B5629F75-9F21-46E9-9B63-57592E487E4E}">
      <text>
        <r>
          <rPr>
            <b/>
            <sz val="9"/>
            <color indexed="81"/>
            <rFont val="Segoe UI"/>
            <family val="2"/>
          </rPr>
          <t>CONSIDERAR COMO DESCONTO</t>
        </r>
      </text>
    </comment>
  </commentList>
</comments>
</file>

<file path=xl/sharedStrings.xml><?xml version="1.0" encoding="utf-8"?>
<sst xmlns="http://schemas.openxmlformats.org/spreadsheetml/2006/main" count="567" uniqueCount="150">
  <si>
    <t>SQ</t>
  </si>
  <si>
    <t>DESCRIÇÃO</t>
  </si>
  <si>
    <t>PREV.</t>
  </si>
  <si>
    <t>REAL</t>
  </si>
  <si>
    <t>MARCO</t>
  </si>
  <si>
    <t>PREV. ACUM</t>
  </si>
  <si>
    <t>REAL ACUM.</t>
  </si>
  <si>
    <t xml:space="preserve">M² </t>
  </si>
  <si>
    <t>TIPO</t>
  </si>
  <si>
    <t>INDÍCE</t>
  </si>
  <si>
    <t>ISOLADOR</t>
  </si>
  <si>
    <t>FUNÇÃO MOI</t>
  </si>
  <si>
    <t>COMENTÁRIOS</t>
  </si>
  <si>
    <t>ITEM</t>
  </si>
  <si>
    <t>ÁREA</t>
  </si>
  <si>
    <t>ATIVIDADE</t>
  </si>
  <si>
    <t>FUNÇÃO</t>
  </si>
  <si>
    <t>EFETIVO MÉDIO</t>
  </si>
  <si>
    <t>DIAS</t>
  </si>
  <si>
    <t>HH TOTAL</t>
  </si>
  <si>
    <t>ISOL / FUNI</t>
  </si>
  <si>
    <t>FATOR</t>
  </si>
  <si>
    <t>SUBTOTAL</t>
  </si>
  <si>
    <t>REC. ISOL. TERM</t>
  </si>
  <si>
    <t>SUBTOTAL - PRÉ PARADA + PARADA</t>
  </si>
  <si>
    <t>Serviço Técnico de Funilaria</t>
  </si>
  <si>
    <t>Serviço Técnico de Isolamento</t>
  </si>
  <si>
    <t>NORMAL</t>
  </si>
  <si>
    <t>SPOT</t>
  </si>
  <si>
    <t>TUB PU</t>
  </si>
  <si>
    <t>TUB FC</t>
  </si>
  <si>
    <t>TUB LÃ</t>
  </si>
  <si>
    <t>CUI TUB PYROGEL</t>
  </si>
  <si>
    <t>CUI TUB CRYOGEL</t>
  </si>
  <si>
    <t>EQUIP PU</t>
  </si>
  <si>
    <t>EQUIP FC</t>
  </si>
  <si>
    <t>CUI EQUIP PYROGEL</t>
  </si>
  <si>
    <t>CUI EQUIP CRYOGEL</t>
  </si>
  <si>
    <t>PESO</t>
  </si>
  <si>
    <t>SUPERVISOR SPOT</t>
  </si>
  <si>
    <t>SUPERVISOR NORMAL</t>
  </si>
  <si>
    <t>ENCARREGADO NORMAL</t>
  </si>
  <si>
    <t>ENCARREGADO SPOT</t>
  </si>
  <si>
    <t>TEC. SEGURANÇA SPOT</t>
  </si>
  <si>
    <t>SERVIÇO TÉCNICO DE SUPERVISÃO - NORMAL</t>
  </si>
  <si>
    <t>SERVIÇO TÉCNICO DE SUPERVISÃO - SPOT</t>
  </si>
  <si>
    <t>SERVIÇO TÉCNICO DE ENCARREGAMENTO - NORMAL</t>
  </si>
  <si>
    <t>SERVIÇO TÉCNICO DE ENCARREGAMENTO - SPOT</t>
  </si>
  <si>
    <t>SERVIÇO TÉCNICO DE SEGURANÇA - SPOT</t>
  </si>
  <si>
    <t>TOTAL</t>
  </si>
  <si>
    <r>
      <t xml:space="preserve">ESTIMATIVA DE CUSTO SERVIÇO DE ISOLAMENTO TÉRMICO _PG 16_2023 - </t>
    </r>
    <r>
      <rPr>
        <b/>
        <sz val="20"/>
        <color rgb="FFFF0000"/>
        <rFont val="Calibri"/>
        <family val="2"/>
        <scheme val="minor"/>
      </rPr>
      <t>PARADA</t>
    </r>
  </si>
  <si>
    <t>TOTAL PRÉ-PARADA</t>
  </si>
  <si>
    <t>TOTAL PARADA</t>
  </si>
  <si>
    <t>MÉDIA</t>
  </si>
  <si>
    <t>VALOR HN</t>
  </si>
  <si>
    <t>VALOR HSPOT</t>
  </si>
  <si>
    <t>TOTAL PÓS-PARADA</t>
  </si>
  <si>
    <t>TOTAL GERAL HH</t>
  </si>
  <si>
    <t>VALOR MATERIAL</t>
  </si>
  <si>
    <t>TOTAL FINAL</t>
  </si>
  <si>
    <t>TUBULAÇÃO</t>
  </si>
  <si>
    <t>EQUIP.</t>
  </si>
  <si>
    <t>FINILEIRO</t>
  </si>
  <si>
    <t>RESUMO DA ESTIMATIVA DE CUSTO - CUI_ROTINA</t>
  </si>
  <si>
    <t>ESCOPO DO SERVIÇO:</t>
  </si>
  <si>
    <t>NOME DE BATISMO:</t>
  </si>
  <si>
    <t>CONTRATO:</t>
  </si>
  <si>
    <t>DATA:</t>
  </si>
  <si>
    <t>N. ORC</t>
  </si>
  <si>
    <t>VALOR GLOBAL:</t>
  </si>
  <si>
    <t>RESPONSÁVEL BRASKEM:</t>
  </si>
  <si>
    <t>PLANTA:</t>
  </si>
  <si>
    <t>LOCAL:</t>
  </si>
  <si>
    <t>PVC</t>
  </si>
  <si>
    <t>BRASKEM PVC</t>
  </si>
  <si>
    <t>QTD (m²):</t>
  </si>
  <si>
    <t>INÍCIO PREVISTO:</t>
  </si>
  <si>
    <t>FIM PREVISTO</t>
  </si>
  <si>
    <t>ÍNDICE DE PRODUTIVIDADE: m²/hh</t>
  </si>
  <si>
    <t xml:space="preserve"> </t>
  </si>
  <si>
    <t>QTD DIAS TOTAIS</t>
  </si>
  <si>
    <t>QTD HORAS TOTAIS</t>
  </si>
  <si>
    <t>NORMAS / PROCEDIMENTOS APLICÁVEIS</t>
  </si>
  <si>
    <t xml:space="preserve">DADOS DE MATERIAIS </t>
  </si>
  <si>
    <t>PN - BRASKEM</t>
  </si>
  <si>
    <t>ISOLANTE 01: PYROGEL</t>
  </si>
  <si>
    <t>REQUISITOS DE SSMA</t>
  </si>
  <si>
    <t>IT-I-01 (Rev.10) 	Fabricação de Chapas de Proteção</t>
  </si>
  <si>
    <t>REVESTIMENTO 01: CHAPA AL 0,8 e 1,0 mm</t>
  </si>
  <si>
    <t>NR-33 (ESPAÇO CONFINADO)</t>
  </si>
  <si>
    <t>IT-I-03 (Rev.09) Aplic. de Isol. Térm. Frio em Equip. e Tub</t>
  </si>
  <si>
    <t>ISOLANTE 02: CRYOGEL</t>
  </si>
  <si>
    <t>NR-35 (TRABALHO EM ALTURA)</t>
  </si>
  <si>
    <t>IT-I-05 (Rev.01) Remoção e Acond. do Isol. Térm.</t>
  </si>
  <si>
    <t>NR-20 (LÍQUIDOS INFLAMÁVEIS)</t>
  </si>
  <si>
    <t>PQO-004 (Rev.12) PQO-004 Braskem AL</t>
  </si>
  <si>
    <t>TREINAMENTOS BÁSICOS DE SEGURANÇA</t>
  </si>
  <si>
    <t>APOIOS NECESSÁRIOS:</t>
  </si>
  <si>
    <t>ANDAIME / PINTURA</t>
  </si>
  <si>
    <t xml:space="preserve"> Assinatura RMT / Eng. Responsável Braskem</t>
  </si>
  <si>
    <t>Assinatura Responsável - Risoterm</t>
  </si>
  <si>
    <t xml:space="preserve">Remoção / recomposição de Isol Térm. </t>
  </si>
  <si>
    <t>ISOLANTE 03: PU INJETADO</t>
  </si>
  <si>
    <t>ISOLANTE 04: MANTA DE FIBRA CERÂMICA</t>
  </si>
  <si>
    <t>VALOR FINAL M² - 2023</t>
  </si>
  <si>
    <t>VALOR FINAL M² - 2022</t>
  </si>
  <si>
    <t>ESCOPO  (HH)</t>
  </si>
  <si>
    <t>MATERIAL</t>
  </si>
  <si>
    <t>DESPESAS REEMBOLSÁVEIS</t>
  </si>
  <si>
    <t>DESRCIÇÃO</t>
  </si>
  <si>
    <t>UNIDADE</t>
  </si>
  <si>
    <t>VALOR UNITÁRIO</t>
  </si>
  <si>
    <t>QTD</t>
  </si>
  <si>
    <t>VALOR TOTAL</t>
  </si>
  <si>
    <t>REFEIÇÃO EXTRA (EQUIPE DE OUTRA CIDADE/ESTADO)</t>
  </si>
  <si>
    <t>UND</t>
  </si>
  <si>
    <t>HOSPEDAGEM MÃO DE OBRA DIRETA</t>
  </si>
  <si>
    <t>DIÁRIA</t>
  </si>
  <si>
    <t>HOSPEDAGEM MÃO DE OBRA INDIRETA</t>
  </si>
  <si>
    <t>PASSAGEM TERRESTRE</t>
  </si>
  <si>
    <t>TRECHO</t>
  </si>
  <si>
    <t>PASSAGEM ÁEREA</t>
  </si>
  <si>
    <t>ALUGUEL VEICULO APOIO TÉCNICO</t>
  </si>
  <si>
    <t>ESTIMATIVA DE CUSTO SERVIÇO DE ISOLAMENTO - DESPESAS REEMBOLSÁVEIS</t>
  </si>
  <si>
    <t>TOTAL GERAL</t>
  </si>
  <si>
    <t>informar proporção</t>
  </si>
  <si>
    <t>referência</t>
  </si>
  <si>
    <t>P-1101</t>
  </si>
  <si>
    <t>REFRATÁRIO</t>
  </si>
  <si>
    <t>PARADA MP-16</t>
  </si>
  <si>
    <r>
      <t xml:space="preserve">ESTIMATIVA DE CUSTO SERVIÇO DE ISOLAMENTO TÉRMICO _MP-16_2023 - </t>
    </r>
    <r>
      <rPr>
        <b/>
        <sz val="20"/>
        <color rgb="FFFF0000"/>
        <rFont val="Calibri"/>
        <family val="2"/>
        <scheme val="minor"/>
      </rPr>
      <t>PRÉ PARADA</t>
    </r>
  </si>
  <si>
    <r>
      <t xml:space="preserve">ESTIMATIVA DE CUSTO SERVIÇO DE ISOLAMENTO TÉRMICO _MP-16_2023 - </t>
    </r>
    <r>
      <rPr>
        <b/>
        <sz val="20"/>
        <color rgb="FFFF0000"/>
        <rFont val="Calibri"/>
        <family val="2"/>
        <scheme val="minor"/>
      </rPr>
      <t>PÓS PARADA</t>
    </r>
  </si>
  <si>
    <r>
      <t xml:space="preserve">ESTIMATIVA DE CUSTO SERVIÇO DE ISOLAMENTO TÉRMICO _MP-16_2023 - </t>
    </r>
    <r>
      <rPr>
        <b/>
        <sz val="20"/>
        <color rgb="FFFF0000"/>
        <rFont val="Calibri"/>
        <family val="2"/>
        <scheme val="minor"/>
      </rPr>
      <t>PARADA</t>
    </r>
  </si>
  <si>
    <t>VALOR HH</t>
  </si>
  <si>
    <t>HH</t>
  </si>
  <si>
    <t>PEDREIRO</t>
  </si>
  <si>
    <t>AJUDANTE</t>
  </si>
  <si>
    <t>ENCARREGADO / SUP</t>
  </si>
  <si>
    <t>MATERIAL THERMOBOND</t>
  </si>
  <si>
    <t>VALOR</t>
  </si>
  <si>
    <t>SEGURO</t>
  </si>
  <si>
    <t xml:space="preserve">ENCARREGADO </t>
  </si>
  <si>
    <t>SUP</t>
  </si>
  <si>
    <t>HH FERIADO</t>
  </si>
  <si>
    <t>HH NORMAL - TERÇA 01/07/25</t>
  </si>
  <si>
    <t>HH EXTRA TERÇ 01/07/25</t>
  </si>
  <si>
    <t>ADC NOT TERÇ 01/07/25</t>
  </si>
  <si>
    <t>previsto</t>
  </si>
  <si>
    <t>dif</t>
  </si>
  <si>
    <t>MANTA DE FC - 128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</si>
</sst>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ddd"/>
    <numFmt numFmtId="166" formatCode="0.00\ &quot;m²&quot;"/>
    <numFmt numFmtId="167" formatCode="_-&quot;R$&quot;* #,##0.00_-;\-&quot;R$&quot;* #,##0.00_-;_-&quot;R$&quot;* &quot;-&quot;??_-;_-@_-"/>
    <numFmt numFmtId="168" formatCode="0.0"/>
    <numFmt numFmtId="169" formatCode="_-* #,##0.00\ &quot;Esc.&quot;_-;\-* #,##0.00\ &quot;Esc.&quot;_-;_-* &quot;-&quot;??\ &quot;Esc.&quot;_-;_-@_-"/>
    <numFmt numFmtId="170" formatCode="_(* #,##0.00_);_(* \(#,##0.00\);_(* &quot;-&quot;??_);_(@_)"/>
    <numFmt numFmtId="171" formatCode="[$-416]d\-mmm;@"/>
    <numFmt numFmtId="172" formatCode="0.000"/>
    <numFmt numFmtId="173" formatCode="#,##0.00_ ;\-#,##0.00\ 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b/>
      <sz val="10"/>
      <color rgb="FF002060"/>
      <name val="Arial Narrow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C00000"/>
      <name val="Arial"/>
      <family val="2"/>
    </font>
    <font>
      <sz val="10"/>
      <color rgb="FF002060"/>
      <name val="Arial"/>
      <family val="2"/>
    </font>
    <font>
      <sz val="12"/>
      <color rgb="FF002060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8"/>
      <color rgb="FF002060"/>
      <name val="Arial"/>
      <family val="2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4"/>
      <color rgb="FF002060"/>
      <name val="Arial"/>
      <family val="2"/>
    </font>
    <font>
      <sz val="14"/>
      <color rgb="FF002060"/>
      <name val="Calibri"/>
      <family val="2"/>
      <scheme val="minor"/>
    </font>
    <font>
      <sz val="14"/>
      <color rgb="FFC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206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color theme="1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indexed="81"/>
      <name val="Segoe UI"/>
      <family val="2"/>
    </font>
    <font>
      <b/>
      <sz val="14"/>
      <color rgb="FFC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4" tint="0.39997558519241921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5"/>
      <name val="Arial"/>
      <family val="2"/>
    </font>
    <font>
      <sz val="12"/>
      <color rgb="FF00206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sz val="18"/>
      <color indexed="81"/>
      <name val="Segoe UI"/>
      <family val="2"/>
    </font>
    <font>
      <b/>
      <sz val="16"/>
      <color indexed="81"/>
      <name val="Segoe UI"/>
      <family val="2"/>
    </font>
    <font>
      <b/>
      <u/>
      <sz val="16"/>
      <color indexed="81"/>
      <name val="Segoe UI"/>
      <family val="2"/>
    </font>
    <font>
      <b/>
      <sz val="10"/>
      <color rgb="FFC00000"/>
      <name val="Arial"/>
      <family val="2"/>
    </font>
    <font>
      <b/>
      <sz val="14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5"/>
      <color indexed="12"/>
      <name val="Arial"/>
      <family val="2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167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8" fillId="0" borderId="0">
      <alignment vertical="top"/>
    </xf>
    <xf numFmtId="167" fontId="27" fillId="0" borderId="0" applyFont="0" applyFill="0" applyBorder="0" applyAlignment="0" applyProtection="0"/>
    <xf numFmtId="0" fontId="27" fillId="0" borderId="0">
      <alignment vertical="top"/>
    </xf>
    <xf numFmtId="0" fontId="29" fillId="0" borderId="0"/>
    <xf numFmtId="170" fontId="2" fillId="0" borderId="0" applyFont="0" applyFill="0" applyBorder="0" applyAlignment="0" applyProtection="0"/>
    <xf numFmtId="0" fontId="2" fillId="0" borderId="0"/>
    <xf numFmtId="0" fontId="59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</cellStyleXfs>
  <cellXfs count="3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165" fontId="5" fillId="3" borderId="1" xfId="4" applyNumberFormat="1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vertical="center"/>
    </xf>
    <xf numFmtId="16" fontId="7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7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" fontId="11" fillId="0" borderId="0" xfId="0" applyNumberFormat="1" applyFont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8" fontId="17" fillId="0" borderId="8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0" xfId="0" applyNumberFormat="1"/>
    <xf numFmtId="0" fontId="18" fillId="0" borderId="8" xfId="0" applyFont="1" applyBorder="1" applyAlignment="1">
      <alignment horizontal="center" vertical="center"/>
    </xf>
    <xf numFmtId="16" fontId="11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1" fontId="0" fillId="0" borderId="8" xfId="0" applyNumberFormat="1" applyBorder="1" applyAlignment="1">
      <alignment horizontal="center"/>
    </xf>
    <xf numFmtId="0" fontId="15" fillId="0" borderId="8" xfId="0" applyFont="1" applyBorder="1" applyAlignment="1">
      <alignment horizontal="right" vertical="center"/>
    </xf>
    <xf numFmtId="4" fontId="0" fillId="0" borderId="0" xfId="0" applyNumberFormat="1"/>
    <xf numFmtId="2" fontId="23" fillId="0" borderId="8" xfId="0" applyNumberFormat="1" applyFont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vertical="center"/>
    </xf>
    <xf numFmtId="166" fontId="25" fillId="6" borderId="2" xfId="0" applyNumberFormat="1" applyFont="1" applyFill="1" applyBorder="1" applyAlignment="1">
      <alignment horizontal="center" vertical="center"/>
    </xf>
    <xf numFmtId="9" fontId="25" fillId="6" borderId="5" xfId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vertical="center"/>
    </xf>
    <xf numFmtId="16" fontId="7" fillId="0" borderId="0" xfId="0" applyNumberFormat="1" applyFont="1" applyAlignment="1">
      <alignment horizontal="center" vertical="center"/>
    </xf>
    <xf numFmtId="2" fontId="23" fillId="3" borderId="8" xfId="0" applyNumberFormat="1" applyFont="1" applyFill="1" applyBorder="1" applyAlignment="1">
      <alignment horizontal="center" vertical="center"/>
    </xf>
    <xf numFmtId="168" fontId="23" fillId="3" borderId="8" xfId="0" applyNumberFormat="1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168" fontId="19" fillId="8" borderId="8" xfId="0" applyNumberFormat="1" applyFont="1" applyFill="1" applyBorder="1" applyAlignment="1">
      <alignment horizontal="center" vertical="center"/>
    </xf>
    <xf numFmtId="171" fontId="11" fillId="0" borderId="8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1" fillId="4" borderId="3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6" fontId="7" fillId="4" borderId="4" xfId="0" applyNumberFormat="1" applyFont="1" applyFill="1" applyBorder="1" applyAlignment="1">
      <alignment horizontal="center" vertical="center"/>
    </xf>
    <xf numFmtId="0" fontId="32" fillId="0" borderId="9" xfId="9" applyFont="1" applyBorder="1" applyAlignment="1">
      <alignment horizontal="center" vertical="center"/>
    </xf>
    <xf numFmtId="0" fontId="2" fillId="0" borderId="0" xfId="2" applyAlignment="1">
      <alignment vertical="center"/>
    </xf>
    <xf numFmtId="0" fontId="28" fillId="0" borderId="11" xfId="9" applyBorder="1" applyAlignment="1">
      <alignment horizontal="center" vertical="center"/>
    </xf>
    <xf numFmtId="0" fontId="28" fillId="0" borderId="8" xfId="9" applyBorder="1" applyAlignment="1">
      <alignment horizontal="center" vertical="center"/>
    </xf>
    <xf numFmtId="166" fontId="28" fillId="0" borderId="11" xfId="9" applyNumberFormat="1" applyBorder="1" applyAlignment="1">
      <alignment horizontal="center" vertical="center"/>
    </xf>
    <xf numFmtId="2" fontId="28" fillId="0" borderId="11" xfId="9" applyNumberFormat="1" applyBorder="1" applyAlignment="1">
      <alignment horizontal="center" vertical="center"/>
    </xf>
    <xf numFmtId="164" fontId="28" fillId="0" borderId="11" xfId="9" applyNumberFormat="1" applyBorder="1" applyAlignment="1">
      <alignment horizontal="center" vertical="center"/>
    </xf>
    <xf numFmtId="0" fontId="2" fillId="0" borderId="0" xfId="2"/>
    <xf numFmtId="164" fontId="3" fillId="0" borderId="11" xfId="9" applyNumberFormat="1" applyFont="1" applyBorder="1" applyAlignment="1">
      <alignment horizontal="center" vertical="center"/>
    </xf>
    <xf numFmtId="2" fontId="28" fillId="0" borderId="8" xfId="9" applyNumberFormat="1" applyBorder="1" applyAlignment="1">
      <alignment horizontal="center" vertical="center"/>
    </xf>
    <xf numFmtId="167" fontId="0" fillId="0" borderId="8" xfId="5" applyFont="1" applyFill="1" applyBorder="1" applyAlignment="1">
      <alignment vertical="center"/>
    </xf>
    <xf numFmtId="164" fontId="28" fillId="0" borderId="8" xfId="9" applyNumberFormat="1" applyBorder="1" applyAlignment="1">
      <alignment horizontal="center" vertical="center"/>
    </xf>
    <xf numFmtId="0" fontId="14" fillId="0" borderId="7" xfId="9" applyFont="1" applyBorder="1" applyAlignment="1">
      <alignment horizontal="left" vertical="center"/>
    </xf>
    <xf numFmtId="0" fontId="33" fillId="0" borderId="14" xfId="9" applyFont="1" applyBorder="1" applyAlignment="1">
      <alignment horizontal="left" vertical="center"/>
    </xf>
    <xf numFmtId="0" fontId="33" fillId="0" borderId="14" xfId="2" applyFont="1" applyBorder="1" applyAlignment="1">
      <alignment horizontal="left"/>
    </xf>
    <xf numFmtId="164" fontId="36" fillId="0" borderId="1" xfId="9" applyNumberFormat="1" applyFont="1" applyBorder="1" applyAlignment="1">
      <alignment horizontal="center" vertical="center"/>
    </xf>
    <xf numFmtId="166" fontId="28" fillId="0" borderId="8" xfId="9" applyNumberFormat="1" applyBorder="1" applyAlignment="1">
      <alignment horizontal="center" vertical="center"/>
    </xf>
    <xf numFmtId="1" fontId="28" fillId="0" borderId="8" xfId="9" applyNumberFormat="1" applyBorder="1" applyAlignment="1">
      <alignment horizontal="center" vertical="center"/>
    </xf>
    <xf numFmtId="167" fontId="2" fillId="0" borderId="8" xfId="5" applyFont="1" applyFill="1" applyBorder="1" applyAlignment="1">
      <alignment vertical="center"/>
    </xf>
    <xf numFmtId="166" fontId="25" fillId="6" borderId="2" xfId="0" applyNumberFormat="1" applyFont="1" applyFill="1" applyBorder="1" applyAlignment="1">
      <alignment horizontal="left" vertical="center"/>
    </xf>
    <xf numFmtId="2" fontId="33" fillId="0" borderId="0" xfId="0" applyNumberFormat="1" applyFont="1" applyAlignment="1">
      <alignment horizontal="center" vertical="center"/>
    </xf>
    <xf numFmtId="9" fontId="25" fillId="6" borderId="2" xfId="1" applyFont="1" applyFill="1" applyBorder="1" applyAlignment="1">
      <alignment horizontal="center" vertical="center"/>
    </xf>
    <xf numFmtId="0" fontId="34" fillId="0" borderId="12" xfId="9" applyFont="1" applyBorder="1" applyAlignment="1">
      <alignment horizontal="centerContinuous" vertical="center"/>
    </xf>
    <xf numFmtId="1" fontId="34" fillId="0" borderId="12" xfId="2" applyNumberFormat="1" applyFont="1" applyBorder="1" applyAlignment="1">
      <alignment horizontal="centerContinuous" vertical="center"/>
    </xf>
    <xf numFmtId="0" fontId="34" fillId="0" borderId="12" xfId="2" applyFont="1" applyBorder="1" applyAlignment="1">
      <alignment horizontal="centerContinuous"/>
    </xf>
    <xf numFmtId="0" fontId="34" fillId="0" borderId="13" xfId="2" applyFont="1" applyBorder="1" applyAlignment="1">
      <alignment horizontal="centerContinuous"/>
    </xf>
    <xf numFmtId="0" fontId="28" fillId="0" borderId="8" xfId="9" applyBorder="1" applyAlignment="1">
      <alignment horizontal="left" vertical="center"/>
    </xf>
    <xf numFmtId="0" fontId="28" fillId="0" borderId="11" xfId="9" applyBorder="1" applyAlignment="1">
      <alignment horizontal="left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164" fontId="36" fillId="7" borderId="1" xfId="9" applyNumberFormat="1" applyFont="1" applyFill="1" applyBorder="1" applyAlignment="1">
      <alignment horizontal="center" vertical="center"/>
    </xf>
    <xf numFmtId="164" fontId="44" fillId="7" borderId="1" xfId="9" applyNumberFormat="1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2" fontId="40" fillId="9" borderId="0" xfId="0" applyNumberFormat="1" applyFont="1" applyFill="1" applyAlignment="1">
      <alignment horizontal="center" vertical="center"/>
    </xf>
    <xf numFmtId="0" fontId="47" fillId="7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vertical="center"/>
    </xf>
    <xf numFmtId="0" fontId="48" fillId="11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3" borderId="0" xfId="0" applyFont="1" applyFill="1" applyAlignment="1">
      <alignment horizontal="center" vertical="center"/>
    </xf>
    <xf numFmtId="9" fontId="38" fillId="3" borderId="0" xfId="1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49" fillId="0" borderId="0" xfId="0" applyFont="1"/>
    <xf numFmtId="0" fontId="50" fillId="7" borderId="25" xfId="14" applyFont="1" applyFill="1" applyBorder="1" applyAlignment="1">
      <alignment horizontal="centerContinuous" vertical="center"/>
    </xf>
    <xf numFmtId="0" fontId="51" fillId="7" borderId="26" xfId="14" applyFont="1" applyFill="1" applyBorder="1" applyAlignment="1">
      <alignment horizontal="centerContinuous" vertical="center"/>
    </xf>
    <xf numFmtId="0" fontId="2" fillId="7" borderId="26" xfId="14" applyFill="1" applyBorder="1" applyAlignment="1">
      <alignment horizontal="centerContinuous"/>
    </xf>
    <xf numFmtId="0" fontId="52" fillId="7" borderId="26" xfId="14" applyFont="1" applyFill="1" applyBorder="1" applyAlignment="1">
      <alignment horizontal="centerContinuous" vertical="center"/>
    </xf>
    <xf numFmtId="0" fontId="52" fillId="7" borderId="27" xfId="14" applyFont="1" applyFill="1" applyBorder="1" applyAlignment="1">
      <alignment horizontal="centerContinuous" vertical="center"/>
    </xf>
    <xf numFmtId="0" fontId="2" fillId="0" borderId="28" xfId="14" applyBorder="1"/>
    <xf numFmtId="0" fontId="2" fillId="0" borderId="0" xfId="14"/>
    <xf numFmtId="0" fontId="52" fillId="9" borderId="31" xfId="14" applyFont="1" applyFill="1" applyBorder="1" applyAlignment="1">
      <alignment horizontal="centerContinuous" vertical="center"/>
    </xf>
    <xf numFmtId="49" fontId="55" fillId="10" borderId="31" xfId="14" applyNumberFormat="1" applyFont="1" applyFill="1" applyBorder="1" applyAlignment="1">
      <alignment horizontal="center" vertical="center"/>
    </xf>
    <xf numFmtId="0" fontId="2" fillId="0" borderId="35" xfId="14" applyBorder="1"/>
    <xf numFmtId="0" fontId="2" fillId="10" borderId="36" xfId="14" applyFill="1" applyBorder="1"/>
    <xf numFmtId="0" fontId="2" fillId="10" borderId="28" xfId="14" applyFill="1" applyBorder="1"/>
    <xf numFmtId="0" fontId="2" fillId="10" borderId="28" xfId="14" applyFill="1" applyBorder="1" applyAlignment="1">
      <alignment vertical="center"/>
    </xf>
    <xf numFmtId="0" fontId="2" fillId="10" borderId="30" xfId="14" applyFill="1" applyBorder="1" applyAlignment="1">
      <alignment vertical="center"/>
    </xf>
    <xf numFmtId="0" fontId="56" fillId="0" borderId="0" xfId="14" applyFont="1"/>
    <xf numFmtId="0" fontId="52" fillId="0" borderId="0" xfId="14" applyFont="1"/>
    <xf numFmtId="0" fontId="2" fillId="0" borderId="37" xfId="14" applyBorder="1"/>
    <xf numFmtId="0" fontId="2" fillId="0" borderId="0" xfId="14" applyAlignment="1">
      <alignment vertical="center"/>
    </xf>
    <xf numFmtId="0" fontId="2" fillId="0" borderId="38" xfId="14" applyBorder="1" applyAlignment="1">
      <alignment vertical="center"/>
    </xf>
    <xf numFmtId="0" fontId="52" fillId="0" borderId="35" xfId="14" applyFont="1" applyBorder="1"/>
    <xf numFmtId="0" fontId="2" fillId="0" borderId="0" xfId="14" applyAlignment="1">
      <alignment horizontal="center" vertical="center"/>
    </xf>
    <xf numFmtId="14" fontId="2" fillId="0" borderId="0" xfId="14" applyNumberFormat="1"/>
    <xf numFmtId="0" fontId="2" fillId="0" borderId="38" xfId="14" applyBorder="1"/>
    <xf numFmtId="0" fontId="59" fillId="0" borderId="0" xfId="15"/>
    <xf numFmtId="2" fontId="2" fillId="0" borderId="0" xfId="14" applyNumberFormat="1"/>
    <xf numFmtId="172" fontId="2" fillId="0" borderId="0" xfId="14" applyNumberFormat="1"/>
    <xf numFmtId="0" fontId="52" fillId="0" borderId="37" xfId="14" applyFont="1" applyBorder="1" applyAlignment="1">
      <alignment vertical="center" wrapText="1"/>
    </xf>
    <xf numFmtId="0" fontId="52" fillId="0" borderId="0" xfId="14" applyFont="1" applyAlignment="1">
      <alignment vertical="center" wrapText="1"/>
    </xf>
    <xf numFmtId="0" fontId="52" fillId="0" borderId="0" xfId="14" applyFont="1" applyAlignment="1">
      <alignment horizontal="center" vertical="center"/>
    </xf>
    <xf numFmtId="0" fontId="52" fillId="0" borderId="38" xfId="14" applyFont="1" applyBorder="1" applyAlignment="1">
      <alignment horizontal="center" vertical="center" wrapText="1"/>
    </xf>
    <xf numFmtId="0" fontId="2" fillId="0" borderId="37" xfId="14" applyBorder="1" applyAlignment="1">
      <alignment vertical="center" wrapText="1"/>
    </xf>
    <xf numFmtId="0" fontId="2" fillId="0" borderId="0" xfId="14" applyAlignment="1">
      <alignment vertical="center" wrapText="1"/>
    </xf>
    <xf numFmtId="9" fontId="2" fillId="0" borderId="38" xfId="7" applyFont="1" applyFill="1" applyBorder="1" applyAlignment="1">
      <alignment horizontal="center" vertical="center" wrapText="1"/>
    </xf>
    <xf numFmtId="0" fontId="2" fillId="0" borderId="37" xfId="14" applyBorder="1" applyAlignment="1">
      <alignment vertical="center"/>
    </xf>
    <xf numFmtId="0" fontId="2" fillId="0" borderId="0" xfId="14" quotePrefix="1" applyAlignment="1">
      <alignment horizontal="center" vertical="center"/>
    </xf>
    <xf numFmtId="0" fontId="52" fillId="0" borderId="37" xfId="14" applyFont="1" applyBorder="1" applyAlignment="1">
      <alignment vertical="center"/>
    </xf>
    <xf numFmtId="0" fontId="54" fillId="0" borderId="53" xfId="14" applyFont="1" applyBorder="1" applyAlignment="1">
      <alignment horizontal="left" vertical="center"/>
    </xf>
    <xf numFmtId="0" fontId="54" fillId="0" borderId="40" xfId="14" applyFont="1" applyBorder="1" applyAlignment="1">
      <alignment horizontal="left" vertical="center"/>
    </xf>
    <xf numFmtId="0" fontId="54" fillId="0" borderId="22" xfId="14" applyFont="1" applyBorder="1" applyAlignment="1">
      <alignment horizontal="left" vertical="center"/>
    </xf>
    <xf numFmtId="0" fontId="54" fillId="0" borderId="21" xfId="14" applyFont="1" applyBorder="1" applyAlignment="1">
      <alignment horizontal="left" vertical="center"/>
    </xf>
    <xf numFmtId="0" fontId="2" fillId="0" borderId="40" xfId="14" applyBorder="1" applyAlignment="1">
      <alignment horizontal="left" vertical="center"/>
    </xf>
    <xf numFmtId="0" fontId="2" fillId="0" borderId="22" xfId="14" applyBorder="1" applyAlignment="1">
      <alignment horizontal="left" vertical="center"/>
    </xf>
    <xf numFmtId="0" fontId="62" fillId="0" borderId="0" xfId="14" applyFont="1"/>
    <xf numFmtId="0" fontId="2" fillId="0" borderId="0" xfId="14" applyAlignment="1">
      <alignment horizontal="center"/>
    </xf>
    <xf numFmtId="0" fontId="64" fillId="0" borderId="0" xfId="14" applyFont="1" applyAlignment="1">
      <alignment horizontal="center"/>
    </xf>
    <xf numFmtId="0" fontId="2" fillId="0" borderId="0" xfId="14" applyAlignment="1">
      <alignment horizontal="left" vertical="center"/>
    </xf>
    <xf numFmtId="0" fontId="52" fillId="0" borderId="0" xfId="14" applyFont="1" applyAlignment="1">
      <alignment horizontal="center" vertical="center" wrapText="1"/>
    </xf>
    <xf numFmtId="9" fontId="2" fillId="0" borderId="0" xfId="7" applyFont="1" applyFill="1" applyBorder="1" applyAlignment="1">
      <alignment horizontal="center" vertical="center" wrapText="1"/>
    </xf>
    <xf numFmtId="2" fontId="2" fillId="0" borderId="0" xfId="14" quotePrefix="1" applyNumberFormat="1" applyAlignment="1">
      <alignment horizontal="center" vertical="center"/>
    </xf>
    <xf numFmtId="9" fontId="2" fillId="0" borderId="0" xfId="7" quotePrefix="1" applyFont="1" applyFill="1" applyBorder="1" applyAlignment="1">
      <alignment horizontal="center" vertical="center" wrapText="1"/>
    </xf>
    <xf numFmtId="0" fontId="32" fillId="2" borderId="9" xfId="9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8" fillId="2" borderId="8" xfId="9" applyFill="1" applyBorder="1" applyAlignment="1">
      <alignment horizontal="center" vertical="center"/>
    </xf>
    <xf numFmtId="0" fontId="28" fillId="2" borderId="11" xfId="9" applyFill="1" applyBorder="1" applyAlignment="1">
      <alignment horizontal="center" vertical="center"/>
    </xf>
    <xf numFmtId="0" fontId="37" fillId="0" borderId="0" xfId="0" applyFont="1"/>
    <xf numFmtId="0" fontId="52" fillId="0" borderId="9" xfId="2" applyFont="1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0" borderId="9" xfId="2" applyBorder="1" applyAlignment="1">
      <alignment horizontal="left" vertical="center"/>
    </xf>
    <xf numFmtId="164" fontId="2" fillId="0" borderId="9" xfId="2" applyNumberFormat="1" applyBorder="1" applyAlignment="1">
      <alignment horizontal="center" vertical="center"/>
    </xf>
    <xf numFmtId="164" fontId="68" fillId="0" borderId="9" xfId="2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44" fontId="0" fillId="0" borderId="64" xfId="3" applyFont="1" applyBorder="1" applyAlignment="1">
      <alignment vertical="center"/>
    </xf>
    <xf numFmtId="0" fontId="32" fillId="0" borderId="64" xfId="0" applyFont="1" applyBorder="1" applyAlignment="1">
      <alignment horizontal="left" vertical="center"/>
    </xf>
    <xf numFmtId="44" fontId="32" fillId="0" borderId="64" xfId="0" applyNumberFormat="1" applyFont="1" applyBorder="1" applyAlignment="1">
      <alignment horizontal="center" vertical="center"/>
    </xf>
    <xf numFmtId="164" fontId="46" fillId="0" borderId="0" xfId="0" applyNumberFormat="1" applyFont="1" applyAlignment="1">
      <alignment vertical="center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3" applyFont="1"/>
    <xf numFmtId="173" fontId="0" fillId="0" borderId="0" xfId="3" applyNumberFormat="1" applyFont="1" applyAlignment="1">
      <alignment horizontal="center"/>
    </xf>
    <xf numFmtId="44" fontId="0" fillId="0" borderId="0" xfId="0" applyNumberFormat="1"/>
    <xf numFmtId="44" fontId="32" fillId="0" borderId="0" xfId="0" applyNumberFormat="1" applyFont="1"/>
    <xf numFmtId="44" fontId="32" fillId="14" borderId="0" xfId="0" applyNumberFormat="1" applyFont="1" applyFill="1"/>
    <xf numFmtId="0" fontId="32" fillId="0" borderId="0" xfId="0" applyFont="1" applyAlignment="1">
      <alignment horizontal="center" vertical="center"/>
    </xf>
    <xf numFmtId="44" fontId="32" fillId="15" borderId="0" xfId="3" applyFont="1" applyFill="1"/>
    <xf numFmtId="0" fontId="52" fillId="0" borderId="0" xfId="14" applyFont="1" applyAlignment="1">
      <alignment horizontal="left" wrapText="1"/>
    </xf>
    <xf numFmtId="0" fontId="62" fillId="0" borderId="0" xfId="14" applyFont="1" applyAlignment="1">
      <alignment horizontal="center" vertical="center"/>
    </xf>
    <xf numFmtId="0" fontId="62" fillId="0" borderId="0" xfId="14" applyFont="1" applyAlignment="1">
      <alignment horizontal="center"/>
    </xf>
    <xf numFmtId="0" fontId="52" fillId="0" borderId="0" xfId="14" applyFont="1" applyAlignment="1">
      <alignment horizontal="center" vertical="center"/>
    </xf>
    <xf numFmtId="0" fontId="2" fillId="0" borderId="0" xfId="14" applyAlignment="1">
      <alignment horizontal="left" vertical="center"/>
    </xf>
    <xf numFmtId="0" fontId="52" fillId="0" borderId="0" xfId="14" quotePrefix="1" applyFont="1" applyAlignment="1">
      <alignment horizontal="left" vertical="center"/>
    </xf>
    <xf numFmtId="0" fontId="52" fillId="0" borderId="0" xfId="14" applyFont="1" applyAlignment="1">
      <alignment horizontal="left" vertical="center"/>
    </xf>
    <xf numFmtId="0" fontId="52" fillId="0" borderId="0" xfId="14" applyFont="1" applyAlignment="1">
      <alignment horizontal="center" vertical="center" wrapText="1"/>
    </xf>
    <xf numFmtId="0" fontId="2" fillId="0" borderId="0" xfId="14" applyAlignment="1">
      <alignment horizontal="left" vertical="center" wrapText="1"/>
    </xf>
    <xf numFmtId="0" fontId="51" fillId="0" borderId="0" xfId="14" applyFont="1" applyAlignment="1">
      <alignment horizontal="center" vertical="center"/>
    </xf>
    <xf numFmtId="0" fontId="2" fillId="0" borderId="0" xfId="14" applyAlignment="1">
      <alignment horizontal="center"/>
    </xf>
    <xf numFmtId="0" fontId="63" fillId="0" borderId="0" xfId="14" applyFont="1" applyAlignment="1">
      <alignment horizontal="center"/>
    </xf>
    <xf numFmtId="2" fontId="61" fillId="0" borderId="0" xfId="14" quotePrefix="1" applyNumberFormat="1" applyFont="1" applyAlignment="1">
      <alignment horizontal="center" vertical="center"/>
    </xf>
    <xf numFmtId="2" fontId="61" fillId="0" borderId="0" xfId="14" applyNumberFormat="1" applyFont="1" applyAlignment="1">
      <alignment horizontal="center" vertical="center"/>
    </xf>
    <xf numFmtId="0" fontId="2" fillId="0" borderId="0" xfId="14" applyAlignment="1">
      <alignment horizontal="center" vertical="center"/>
    </xf>
    <xf numFmtId="0" fontId="54" fillId="0" borderId="37" xfId="14" applyFont="1" applyBorder="1" applyAlignment="1">
      <alignment horizontal="left" vertical="center"/>
    </xf>
    <xf numFmtId="0" fontId="54" fillId="0" borderId="0" xfId="14" applyFont="1" applyAlignment="1">
      <alignment horizontal="left" vertical="center"/>
    </xf>
    <xf numFmtId="0" fontId="54" fillId="0" borderId="38" xfId="14" applyFont="1" applyBorder="1" applyAlignment="1">
      <alignment horizontal="left" vertical="center"/>
    </xf>
    <xf numFmtId="0" fontId="54" fillId="0" borderId="54" xfId="14" applyFont="1" applyBorder="1" applyAlignment="1">
      <alignment horizontal="center" vertical="center"/>
    </xf>
    <xf numFmtId="0" fontId="54" fillId="0" borderId="43" xfId="14" applyFont="1" applyBorder="1" applyAlignment="1">
      <alignment horizontal="center" vertical="center"/>
    </xf>
    <xf numFmtId="0" fontId="54" fillId="0" borderId="55" xfId="14" applyFont="1" applyBorder="1" applyAlignment="1">
      <alignment horizontal="center" vertical="center"/>
    </xf>
    <xf numFmtId="0" fontId="54" fillId="0" borderId="35" xfId="14" applyFont="1" applyBorder="1" applyAlignment="1">
      <alignment horizontal="center" vertical="center"/>
    </xf>
    <xf numFmtId="0" fontId="54" fillId="0" borderId="0" xfId="14" applyFont="1" applyAlignment="1">
      <alignment horizontal="center" vertical="center"/>
    </xf>
    <xf numFmtId="0" fontId="54" fillId="0" borderId="20" xfId="14" applyFont="1" applyBorder="1" applyAlignment="1">
      <alignment horizontal="center" vertical="center"/>
    </xf>
    <xf numFmtId="0" fontId="54" fillId="0" borderId="56" xfId="14" applyFont="1" applyBorder="1" applyAlignment="1">
      <alignment horizontal="center" vertical="center"/>
    </xf>
    <xf numFmtId="0" fontId="54" fillId="0" borderId="51" xfId="14" applyFont="1" applyBorder="1" applyAlignment="1">
      <alignment horizontal="center" vertical="center"/>
    </xf>
    <xf numFmtId="0" fontId="54" fillId="0" borderId="52" xfId="14" applyFont="1" applyBorder="1" applyAlignment="1">
      <alignment horizontal="center" vertical="center"/>
    </xf>
    <xf numFmtId="0" fontId="61" fillId="0" borderId="42" xfId="14" applyFont="1" applyBorder="1" applyAlignment="1">
      <alignment horizontal="center"/>
    </xf>
    <xf numFmtId="0" fontId="61" fillId="0" borderId="43" xfId="14" applyFont="1" applyBorder="1" applyAlignment="1">
      <alignment horizontal="center"/>
    </xf>
    <xf numFmtId="0" fontId="61" fillId="0" borderId="44" xfId="14" applyFont="1" applyBorder="1" applyAlignment="1">
      <alignment horizontal="center"/>
    </xf>
    <xf numFmtId="0" fontId="54" fillId="0" borderId="61" xfId="14" applyFont="1" applyBorder="1" applyAlignment="1">
      <alignment horizontal="left" vertical="center"/>
    </xf>
    <xf numFmtId="0" fontId="54" fillId="0" borderId="33" xfId="14" applyFont="1" applyBorder="1" applyAlignment="1">
      <alignment horizontal="left" vertical="center"/>
    </xf>
    <xf numFmtId="0" fontId="54" fillId="0" borderId="34" xfId="14" applyFont="1" applyBorder="1" applyAlignment="1">
      <alignment horizontal="left" vertical="center"/>
    </xf>
    <xf numFmtId="0" fontId="3" fillId="0" borderId="57" xfId="14" applyFont="1" applyBorder="1" applyAlignment="1">
      <alignment horizontal="center" vertical="center"/>
    </xf>
    <xf numFmtId="0" fontId="3" fillId="0" borderId="58" xfId="14" applyFont="1" applyBorder="1" applyAlignment="1">
      <alignment horizontal="center" vertical="center"/>
    </xf>
    <xf numFmtId="0" fontId="3" fillId="0" borderId="59" xfId="14" applyFont="1" applyBorder="1" applyAlignment="1">
      <alignment horizontal="center" vertical="center"/>
    </xf>
    <xf numFmtId="0" fontId="3" fillId="0" borderId="60" xfId="14" applyFont="1" applyBorder="1" applyAlignment="1">
      <alignment horizontal="center" vertical="center"/>
    </xf>
    <xf numFmtId="0" fontId="52" fillId="0" borderId="37" xfId="14" applyFont="1" applyBorder="1" applyAlignment="1">
      <alignment horizontal="left" vertical="center"/>
    </xf>
    <xf numFmtId="0" fontId="2" fillId="0" borderId="38" xfId="14" applyBorder="1" applyAlignment="1">
      <alignment horizontal="center" vertical="center"/>
    </xf>
    <xf numFmtId="0" fontId="60" fillId="0" borderId="45" xfId="14" applyFont="1" applyBorder="1" applyAlignment="1">
      <alignment horizontal="center" vertical="center"/>
    </xf>
    <xf numFmtId="0" fontId="60" fillId="0" borderId="6" xfId="14" applyFont="1" applyBorder="1" applyAlignment="1">
      <alignment horizontal="center" vertical="center"/>
    </xf>
    <xf numFmtId="0" fontId="60" fillId="0" borderId="46" xfId="14" applyFont="1" applyBorder="1" applyAlignment="1">
      <alignment horizontal="center" vertical="center"/>
    </xf>
    <xf numFmtId="0" fontId="60" fillId="12" borderId="45" xfId="14" applyFont="1" applyFill="1" applyBorder="1" applyAlignment="1">
      <alignment horizontal="center" vertical="center"/>
    </xf>
    <xf numFmtId="0" fontId="60" fillId="12" borderId="6" xfId="14" applyFont="1" applyFill="1" applyBorder="1" applyAlignment="1">
      <alignment horizontal="center" vertical="center"/>
    </xf>
    <xf numFmtId="0" fontId="60" fillId="12" borderId="46" xfId="14" applyFont="1" applyFill="1" applyBorder="1" applyAlignment="1">
      <alignment horizontal="center" vertical="center"/>
    </xf>
    <xf numFmtId="0" fontId="54" fillId="0" borderId="47" xfId="14" applyFont="1" applyBorder="1" applyAlignment="1">
      <alignment horizontal="left" vertical="center"/>
    </xf>
    <xf numFmtId="0" fontId="54" fillId="0" borderId="48" xfId="14" applyFont="1" applyBorder="1" applyAlignment="1">
      <alignment horizontal="left" vertical="center"/>
    </xf>
    <xf numFmtId="0" fontId="54" fillId="0" borderId="49" xfId="14" applyFont="1" applyBorder="1" applyAlignment="1">
      <alignment horizontal="left" vertical="center"/>
    </xf>
    <xf numFmtId="0" fontId="54" fillId="0" borderId="50" xfId="14" applyFont="1" applyBorder="1" applyAlignment="1">
      <alignment horizontal="left" vertical="center"/>
    </xf>
    <xf numFmtId="0" fontId="54" fillId="0" borderId="51" xfId="14" applyFont="1" applyBorder="1" applyAlignment="1">
      <alignment horizontal="left" vertical="center"/>
    </xf>
    <xf numFmtId="0" fontId="54" fillId="0" borderId="52" xfId="14" applyFont="1" applyBorder="1" applyAlignment="1">
      <alignment horizontal="left" vertical="center"/>
    </xf>
    <xf numFmtId="0" fontId="57" fillId="0" borderId="21" xfId="14" applyFont="1" applyBorder="1" applyAlignment="1">
      <alignment horizontal="left" vertical="center"/>
    </xf>
    <xf numFmtId="0" fontId="57" fillId="0" borderId="40" xfId="14" applyFont="1" applyBorder="1" applyAlignment="1">
      <alignment horizontal="left" vertical="center"/>
    </xf>
    <xf numFmtId="0" fontId="57" fillId="0" borderId="22" xfId="14" applyFont="1" applyBorder="1" applyAlignment="1">
      <alignment horizontal="left" vertical="center"/>
    </xf>
    <xf numFmtId="4" fontId="58" fillId="9" borderId="21" xfId="14" applyNumberFormat="1" applyFont="1" applyFill="1" applyBorder="1" applyAlignment="1">
      <alignment horizontal="center" vertical="center"/>
    </xf>
    <xf numFmtId="4" fontId="58" fillId="9" borderId="41" xfId="14" applyNumberFormat="1" applyFont="1" applyFill="1" applyBorder="1" applyAlignment="1">
      <alignment horizontal="center" vertical="center"/>
    </xf>
    <xf numFmtId="0" fontId="52" fillId="0" borderId="42" xfId="14" applyFont="1" applyBorder="1" applyAlignment="1">
      <alignment horizontal="left" vertical="center"/>
    </xf>
    <xf numFmtId="0" fontId="52" fillId="0" borderId="43" xfId="14" applyFont="1" applyBorder="1" applyAlignment="1">
      <alignment horizontal="left" vertical="center"/>
    </xf>
    <xf numFmtId="0" fontId="2" fillId="0" borderId="43" xfId="14" applyBorder="1" applyAlignment="1">
      <alignment horizontal="center" vertical="center"/>
    </xf>
    <xf numFmtId="0" fontId="2" fillId="0" borderId="44" xfId="14" applyBorder="1" applyAlignment="1">
      <alignment horizontal="center" vertical="center"/>
    </xf>
    <xf numFmtId="2" fontId="58" fillId="0" borderId="21" xfId="14" applyNumberFormat="1" applyFont="1" applyBorder="1" applyAlignment="1">
      <alignment horizontal="center" vertical="center"/>
    </xf>
    <xf numFmtId="2" fontId="58" fillId="0" borderId="41" xfId="14" applyNumberFormat="1" applyFont="1" applyBorder="1" applyAlignment="1">
      <alignment horizontal="center" vertical="center"/>
    </xf>
    <xf numFmtId="2" fontId="58" fillId="9" borderId="21" xfId="14" applyNumberFormat="1" applyFont="1" applyFill="1" applyBorder="1" applyAlignment="1">
      <alignment horizontal="center" vertical="center"/>
    </xf>
    <xf numFmtId="2" fontId="58" fillId="9" borderId="41" xfId="14" applyNumberFormat="1" applyFont="1" applyFill="1" applyBorder="1" applyAlignment="1">
      <alignment horizontal="center" vertical="center"/>
    </xf>
    <xf numFmtId="0" fontId="57" fillId="0" borderId="19" xfId="14" applyFont="1" applyBorder="1" applyAlignment="1">
      <alignment horizontal="left" vertical="center"/>
    </xf>
    <xf numFmtId="2" fontId="58" fillId="0" borderId="19" xfId="14" applyNumberFormat="1" applyFont="1" applyBorder="1" applyAlignment="1">
      <alignment horizontal="center" vertical="center"/>
    </xf>
    <xf numFmtId="2" fontId="58" fillId="0" borderId="39" xfId="14" applyNumberFormat="1" applyFont="1" applyBorder="1" applyAlignment="1">
      <alignment horizontal="center" vertical="center"/>
    </xf>
    <xf numFmtId="14" fontId="58" fillId="0" borderId="21" xfId="14" applyNumberFormat="1" applyFont="1" applyBorder="1" applyAlignment="1">
      <alignment horizontal="center" vertical="center"/>
    </xf>
    <xf numFmtId="14" fontId="58" fillId="0" borderId="41" xfId="14" applyNumberFormat="1" applyFont="1" applyBorder="1" applyAlignment="1">
      <alignment horizontal="center" vertical="center"/>
    </xf>
    <xf numFmtId="0" fontId="53" fillId="0" borderId="29" xfId="14" applyFont="1" applyBorder="1" applyAlignment="1">
      <alignment horizontal="left" vertical="center" wrapText="1"/>
    </xf>
    <xf numFmtId="0" fontId="55" fillId="0" borderId="28" xfId="14" applyFont="1" applyBorder="1" applyAlignment="1">
      <alignment horizontal="left" vertical="center" wrapText="1"/>
    </xf>
    <xf numFmtId="0" fontId="55" fillId="0" borderId="32" xfId="14" applyFont="1" applyBorder="1" applyAlignment="1">
      <alignment horizontal="left" vertical="center" wrapText="1"/>
    </xf>
    <xf numFmtId="0" fontId="55" fillId="0" borderId="33" xfId="14" applyFont="1" applyBorder="1" applyAlignment="1">
      <alignment horizontal="left" vertical="center" wrapText="1"/>
    </xf>
    <xf numFmtId="164" fontId="53" fillId="0" borderId="28" xfId="14" applyNumberFormat="1" applyFont="1" applyBorder="1" applyAlignment="1">
      <alignment horizontal="center" vertical="center" wrapText="1"/>
    </xf>
    <xf numFmtId="164" fontId="53" fillId="0" borderId="30" xfId="14" applyNumberFormat="1" applyFont="1" applyBorder="1" applyAlignment="1">
      <alignment horizontal="center" vertical="center" wrapText="1"/>
    </xf>
    <xf numFmtId="164" fontId="53" fillId="0" borderId="33" xfId="14" applyNumberFormat="1" applyFont="1" applyBorder="1" applyAlignment="1">
      <alignment horizontal="center" vertical="center" wrapText="1"/>
    </xf>
    <xf numFmtId="164" fontId="53" fillId="0" borderId="34" xfId="14" applyNumberFormat="1" applyFont="1" applyBorder="1" applyAlignment="1">
      <alignment horizontal="center" vertical="center" wrapText="1"/>
    </xf>
    <xf numFmtId="0" fontId="52" fillId="9" borderId="25" xfId="14" applyFont="1" applyFill="1" applyBorder="1" applyAlignment="1">
      <alignment horizontal="center" vertical="center"/>
    </xf>
    <xf numFmtId="0" fontId="52" fillId="9" borderId="26" xfId="14" applyFont="1" applyFill="1" applyBorder="1" applyAlignment="1">
      <alignment horizontal="center" vertical="center"/>
    </xf>
    <xf numFmtId="0" fontId="52" fillId="9" borderId="27" xfId="14" applyFont="1" applyFill="1" applyBorder="1" applyAlignment="1">
      <alignment horizontal="center" vertical="center"/>
    </xf>
    <xf numFmtId="164" fontId="55" fillId="0" borderId="25" xfId="14" applyNumberFormat="1" applyFont="1" applyBorder="1" applyAlignment="1">
      <alignment horizontal="center" vertical="center" wrapText="1"/>
    </xf>
    <xf numFmtId="164" fontId="55" fillId="0" borderId="26" xfId="14" applyNumberFormat="1" applyFont="1" applyBorder="1" applyAlignment="1">
      <alignment horizontal="center" vertical="center" wrapText="1"/>
    </xf>
    <xf numFmtId="164" fontId="55" fillId="0" borderId="27" xfId="14" applyNumberFormat="1" applyFont="1" applyBorder="1" applyAlignment="1">
      <alignment horizontal="center" vertical="center" wrapText="1"/>
    </xf>
    <xf numFmtId="0" fontId="55" fillId="0" borderId="25" xfId="14" applyFont="1" applyBorder="1" applyAlignment="1">
      <alignment horizontal="center" vertical="center"/>
    </xf>
    <xf numFmtId="0" fontId="55" fillId="0" borderId="26" xfId="14" applyFont="1" applyBorder="1" applyAlignment="1">
      <alignment horizontal="center" vertical="center"/>
    </xf>
    <xf numFmtId="0" fontId="55" fillId="0" borderId="27" xfId="14" applyFont="1" applyBorder="1" applyAlignment="1">
      <alignment horizontal="center" vertical="center"/>
    </xf>
    <xf numFmtId="0" fontId="2" fillId="0" borderId="28" xfId="14" applyBorder="1" applyAlignment="1">
      <alignment horizontal="left" vertical="center" wrapText="1"/>
    </xf>
    <xf numFmtId="0" fontId="2" fillId="0" borderId="32" xfId="14" applyBorder="1" applyAlignment="1">
      <alignment horizontal="left" vertical="center" wrapText="1"/>
    </xf>
    <xf numFmtId="0" fontId="2" fillId="0" borderId="33" xfId="14" applyBorder="1" applyAlignment="1">
      <alignment horizontal="left" vertical="center" wrapText="1"/>
    </xf>
    <xf numFmtId="0" fontId="54" fillId="0" borderId="28" xfId="14" applyFont="1" applyBorder="1" applyAlignment="1">
      <alignment horizontal="left" vertical="center" wrapText="1"/>
    </xf>
    <xf numFmtId="0" fontId="54" fillId="0" borderId="30" xfId="14" applyFont="1" applyBorder="1" applyAlignment="1">
      <alignment horizontal="left" vertical="center" wrapText="1"/>
    </xf>
    <xf numFmtId="0" fontId="54" fillId="0" borderId="33" xfId="14" applyFont="1" applyBorder="1" applyAlignment="1">
      <alignment horizontal="left" vertical="center" wrapText="1"/>
    </xf>
    <xf numFmtId="0" fontId="54" fillId="0" borderId="34" xfId="14" applyFont="1" applyBorder="1" applyAlignment="1">
      <alignment horizontal="left" vertical="center" wrapText="1"/>
    </xf>
    <xf numFmtId="14" fontId="55" fillId="0" borderId="25" xfId="14" applyNumberFormat="1" applyFont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69" fillId="11" borderId="0" xfId="0" applyFont="1" applyFill="1" applyAlignment="1">
      <alignment horizontal="center"/>
    </xf>
    <xf numFmtId="0" fontId="34" fillId="7" borderId="21" xfId="0" applyFont="1" applyFill="1" applyBorder="1" applyAlignment="1">
      <alignment horizontal="left" vertical="center"/>
    </xf>
    <xf numFmtId="0" fontId="34" fillId="7" borderId="22" xfId="0" applyFont="1" applyFill="1" applyBorder="1" applyAlignment="1">
      <alignment horizontal="left" vertical="center"/>
    </xf>
    <xf numFmtId="0" fontId="70" fillId="11" borderId="0" xfId="0" applyFont="1" applyFill="1" applyAlignment="1">
      <alignment horizontal="center" vertical="center"/>
    </xf>
    <xf numFmtId="0" fontId="35" fillId="7" borderId="15" xfId="9" applyFont="1" applyFill="1" applyBorder="1" applyAlignment="1">
      <alignment horizontal="center" vertical="center"/>
    </xf>
    <xf numFmtId="0" fontId="35" fillId="7" borderId="16" xfId="9" applyFont="1" applyFill="1" applyBorder="1" applyAlignment="1">
      <alignment horizontal="center" vertical="center"/>
    </xf>
    <xf numFmtId="0" fontId="35" fillId="7" borderId="23" xfId="9" applyFont="1" applyFill="1" applyBorder="1" applyAlignment="1">
      <alignment horizontal="center" vertical="center"/>
    </xf>
    <xf numFmtId="0" fontId="35" fillId="7" borderId="17" xfId="9" applyFont="1" applyFill="1" applyBorder="1" applyAlignment="1">
      <alignment horizontal="center" vertical="center"/>
    </xf>
    <xf numFmtId="0" fontId="35" fillId="7" borderId="18" xfId="9" applyFont="1" applyFill="1" applyBorder="1" applyAlignment="1">
      <alignment horizontal="center" vertical="center"/>
    </xf>
    <xf numFmtId="0" fontId="35" fillId="7" borderId="24" xfId="9" applyFont="1" applyFill="1" applyBorder="1" applyAlignment="1">
      <alignment horizontal="center" vertical="center"/>
    </xf>
    <xf numFmtId="0" fontId="27" fillId="0" borderId="7" xfId="9" applyFont="1" applyBorder="1" applyAlignment="1">
      <alignment horizontal="left" vertical="center"/>
    </xf>
    <xf numFmtId="0" fontId="28" fillId="0" borderId="14" xfId="9" applyBorder="1" applyAlignment="1">
      <alignment horizontal="left" vertical="center"/>
    </xf>
    <xf numFmtId="0" fontId="28" fillId="0" borderId="1" xfId="9" applyBorder="1" applyAlignment="1">
      <alignment horizontal="left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45" fillId="7" borderId="15" xfId="2" applyFont="1" applyFill="1" applyBorder="1" applyAlignment="1">
      <alignment horizontal="center" vertical="center"/>
    </xf>
    <xf numFmtId="0" fontId="45" fillId="7" borderId="16" xfId="2" applyFont="1" applyFill="1" applyBorder="1" applyAlignment="1">
      <alignment horizontal="center" vertical="center"/>
    </xf>
    <xf numFmtId="0" fontId="45" fillId="7" borderId="17" xfId="2" applyFont="1" applyFill="1" applyBorder="1" applyAlignment="1">
      <alignment horizontal="center" vertical="center"/>
    </xf>
    <xf numFmtId="0" fontId="45" fillId="7" borderId="18" xfId="2" applyFont="1" applyFill="1" applyBorder="1" applyAlignment="1">
      <alignment horizontal="center" vertical="center"/>
    </xf>
    <xf numFmtId="0" fontId="52" fillId="0" borderId="62" xfId="2" applyFont="1" applyBorder="1" applyAlignment="1">
      <alignment horizontal="left" vertical="center"/>
    </xf>
    <xf numFmtId="0" fontId="52" fillId="0" borderId="10" xfId="2" applyFont="1" applyBorder="1" applyAlignment="1">
      <alignment horizontal="left" vertical="center"/>
    </xf>
    <xf numFmtId="0" fontId="52" fillId="0" borderId="63" xfId="2" applyFont="1" applyBorder="1" applyAlignment="1">
      <alignment horizontal="left" vertical="center"/>
    </xf>
    <xf numFmtId="0" fontId="32" fillId="14" borderId="0" xfId="0" applyFont="1" applyFill="1" applyAlignment="1">
      <alignment horizontal="right" vertical="center"/>
    </xf>
    <xf numFmtId="0" fontId="32" fillId="0" borderId="0" xfId="0" applyFont="1"/>
    <xf numFmtId="0" fontId="32" fillId="15" borderId="0" xfId="0" applyFont="1" applyFill="1"/>
    <xf numFmtId="44" fontId="32" fillId="15" borderId="0" xfId="0" applyNumberFormat="1" applyFont="1" applyFill="1"/>
    <xf numFmtId="0" fontId="73" fillId="0" borderId="42" xfId="0" applyFont="1" applyBorder="1"/>
    <xf numFmtId="0" fontId="0" fillId="0" borderId="43" xfId="0" applyBorder="1"/>
    <xf numFmtId="0" fontId="0" fillId="0" borderId="55" xfId="0" applyBorder="1"/>
    <xf numFmtId="0" fontId="32" fillId="0" borderId="3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0" fillId="0" borderId="37" xfId="0" applyBorder="1"/>
    <xf numFmtId="0" fontId="0" fillId="0" borderId="0" xfId="0" applyBorder="1" applyAlignment="1">
      <alignment horizontal="center"/>
    </xf>
    <xf numFmtId="173" fontId="0" fillId="0" borderId="0" xfId="3" applyNumberFormat="1" applyFont="1" applyBorder="1" applyAlignment="1">
      <alignment horizontal="center"/>
    </xf>
    <xf numFmtId="44" fontId="0" fillId="0" borderId="0" xfId="3" applyFont="1" applyBorder="1"/>
    <xf numFmtId="44" fontId="0" fillId="0" borderId="20" xfId="0" applyNumberFormat="1" applyBorder="1"/>
    <xf numFmtId="0" fontId="0" fillId="0" borderId="50" xfId="0" applyBorder="1"/>
    <xf numFmtId="0" fontId="0" fillId="0" borderId="51" xfId="0" applyBorder="1"/>
    <xf numFmtId="0" fontId="32" fillId="14" borderId="51" xfId="0" applyFont="1" applyFill="1" applyBorder="1"/>
    <xf numFmtId="44" fontId="32" fillId="14" borderId="52" xfId="0" applyNumberFormat="1" applyFont="1" applyFill="1" applyBorder="1"/>
    <xf numFmtId="0" fontId="0" fillId="0" borderId="42" xfId="0" applyBorder="1"/>
    <xf numFmtId="0" fontId="73" fillId="0" borderId="50" xfId="0" applyFont="1" applyBorder="1"/>
    <xf numFmtId="0" fontId="0" fillId="0" borderId="51" xfId="0" applyBorder="1" applyAlignment="1">
      <alignment horizontal="center" vertical="center"/>
    </xf>
    <xf numFmtId="44" fontId="32" fillId="16" borderId="0" xfId="0" applyNumberFormat="1" applyFont="1" applyFill="1"/>
    <xf numFmtId="0" fontId="32" fillId="16" borderId="0" xfId="0" applyFont="1" applyFill="1" applyAlignment="1">
      <alignment horizontal="right" vertical="center"/>
    </xf>
    <xf numFmtId="9" fontId="0" fillId="0" borderId="0" xfId="1" applyFont="1"/>
    <xf numFmtId="0" fontId="0" fillId="0" borderId="0" xfId="0" applyBorder="1" applyAlignment="1">
      <alignment horizontal="center" vertical="center"/>
    </xf>
    <xf numFmtId="0" fontId="73" fillId="0" borderId="37" xfId="0" applyFont="1" applyBorder="1"/>
    <xf numFmtId="44" fontId="32" fillId="2" borderId="20" xfId="3" applyFont="1" applyFill="1" applyBorder="1"/>
    <xf numFmtId="44" fontId="32" fillId="2" borderId="51" xfId="3" applyFont="1" applyFill="1" applyBorder="1"/>
    <xf numFmtId="0" fontId="0" fillId="0" borderId="52" xfId="0" applyBorder="1" applyAlignment="1">
      <alignment horizontal="center" vertical="center"/>
    </xf>
  </cellXfs>
  <cellStyles count="17">
    <cellStyle name="Hiperlink" xfId="15" builtinId="8"/>
    <cellStyle name="Hiperlink 2" xfId="16" xr:uid="{D2FCE3D5-B379-4FED-8069-C70D95FD0878}"/>
    <cellStyle name="Moeda" xfId="3" builtinId="4"/>
    <cellStyle name="Moeda 2" xfId="5" xr:uid="{E214F9F9-4904-48AF-8DF2-0B42D4227290}"/>
    <cellStyle name="Moeda 3" xfId="8" xr:uid="{513A5EB4-3C92-4DE4-BC57-B5168B019A2C}"/>
    <cellStyle name="Moeda 4" xfId="10" xr:uid="{D29690FA-68AE-4828-9BE1-FCFEDFEBA0E7}"/>
    <cellStyle name="Normal" xfId="0" builtinId="0"/>
    <cellStyle name="Normal 2" xfId="2" xr:uid="{00000000-0005-0000-0000-000001000000}"/>
    <cellStyle name="Normal 2 2" xfId="11" xr:uid="{06C5118A-5DE3-47AF-AA05-A119978E45B9}"/>
    <cellStyle name="Normal 3" xfId="9" xr:uid="{88DCC2F1-7520-48C0-8AD4-15280A561CBB}"/>
    <cellStyle name="Normal 3 2" xfId="14" xr:uid="{400BA396-BF85-4A7E-87E7-2670ABA20719}"/>
    <cellStyle name="Normal 4" xfId="12" xr:uid="{56CA412D-9534-4130-98C9-CF23D7B69E98}"/>
    <cellStyle name="Normal_Banco_dados Produtividade" xfId="4" xr:uid="{028FE794-DFB4-40CD-A56D-4109440B791D}"/>
    <cellStyle name="Porcentagem" xfId="1" builtinId="5"/>
    <cellStyle name="Porcentagem 2" xfId="6" xr:uid="{B3CFB3CF-D42F-440D-9F8A-312934FFD770}"/>
    <cellStyle name="Porcentagem 3" xfId="7" xr:uid="{054A072F-3DD4-426C-BF30-98730C7F4342}"/>
    <cellStyle name="Vírgula 2" xfId="13" xr:uid="{077A3B9F-3FA9-41EF-9C4D-1A123C47BE1C}"/>
  </cellStyles>
  <dxfs count="47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ont>
        <condense val="0"/>
        <extend val="0"/>
        <color auto="1"/>
      </font>
      <fill>
        <patternFill>
          <bgColor rgb="FFC0C0C0"/>
        </patternFill>
      </fill>
    </dxf>
    <dxf>
      <font>
        <condense val="0"/>
        <extend val="0"/>
        <color auto="1"/>
      </font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0927970653357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D-4E56-AE63-2F5B74E2BE52}"/>
            </c:ext>
          </c:extLst>
        </c:ser>
        <c:ser>
          <c:idx val="1"/>
          <c:order val="1"/>
          <c:tx>
            <c:strRef>
              <c:f>'CRONOGRAMA MACRO'!$G$47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ACDD-4E56-AE63-2F5B74E2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E5-44C5-83DD-44925500868B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FE5-44C5-83DD-4492550086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FE5-44C5-83DD-44925500868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FE5-44C5-83DD-4492550086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8584302589286"/>
          <c:y val="0.93220548152634763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'CRONOGRAMA MACRO'!$F$40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MACRO'!$G$40:$U$40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100.44444444444443</c:v>
                </c:pt>
                <c:pt idx="3">
                  <c:v>277.22666666666669</c:v>
                </c:pt>
                <c:pt idx="4">
                  <c:v>269.69333333333338</c:v>
                </c:pt>
                <c:pt idx="5">
                  <c:v>406.8</c:v>
                </c:pt>
                <c:pt idx="6">
                  <c:v>384.19999999999993</c:v>
                </c:pt>
                <c:pt idx="7">
                  <c:v>384.19999999999993</c:v>
                </c:pt>
                <c:pt idx="8">
                  <c:v>384.19999999999993</c:v>
                </c:pt>
                <c:pt idx="9">
                  <c:v>384.19999999999993</c:v>
                </c:pt>
                <c:pt idx="10">
                  <c:v>384.19999999999993</c:v>
                </c:pt>
                <c:pt idx="11">
                  <c:v>384.19999999999993</c:v>
                </c:pt>
                <c:pt idx="12">
                  <c:v>339</c:v>
                </c:pt>
                <c:pt idx="13">
                  <c:v>282.49999999999994</c:v>
                </c:pt>
                <c:pt idx="14">
                  <c:v>220.73999999999998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E-4957-86CA-D29AC9B5C9CA}"/>
            </c:ext>
          </c:extLst>
        </c:ser>
        <c:ser>
          <c:idx val="3"/>
          <c:order val="3"/>
          <c:tx>
            <c:strRef>
              <c:f>'CRONOGRAMA MACRO'!$F$42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MACRO'!$G$42:$U$42</c:f>
              <c:numCache>
                <c:formatCode>0.00</c:formatCode>
                <c:ptCount val="15"/>
                <c:pt idx="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E-4957-86CA-D29AC9B5C9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tx>
            <c:strRef>
              <c:f>'CRONOGRAMA MACRO'!$F$41</c:f>
              <c:strCache>
                <c:ptCount val="1"/>
                <c:pt idx="0">
                  <c:v>PREV. ACUM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MACRO'!$G$41:$U$41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164.72888888888889</c:v>
                </c:pt>
                <c:pt idx="3">
                  <c:v>441.95555555555558</c:v>
                </c:pt>
                <c:pt idx="4">
                  <c:v>711.64888888888891</c:v>
                </c:pt>
                <c:pt idx="5">
                  <c:v>1118.4488888888889</c:v>
                </c:pt>
                <c:pt idx="6">
                  <c:v>1502.6488888888889</c:v>
                </c:pt>
                <c:pt idx="7">
                  <c:v>1886.8488888888887</c:v>
                </c:pt>
                <c:pt idx="8">
                  <c:v>2271.0488888888885</c:v>
                </c:pt>
                <c:pt idx="9">
                  <c:v>2655.2488888888884</c:v>
                </c:pt>
                <c:pt idx="10">
                  <c:v>3010.918888888888</c:v>
                </c:pt>
                <c:pt idx="11">
                  <c:v>3366.5888888888876</c:v>
                </c:pt>
                <c:pt idx="12">
                  <c:v>3677.0588888888874</c:v>
                </c:pt>
                <c:pt idx="13">
                  <c:v>3931.0288888888872</c:v>
                </c:pt>
                <c:pt idx="14">
                  <c:v>4151.768888888887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18E-4957-86CA-D29AC9B5C9CA}"/>
            </c:ext>
          </c:extLst>
        </c:ser>
        <c:ser>
          <c:idx val="1"/>
          <c:order val="1"/>
          <c:tx>
            <c:strRef>
              <c:f>'CRONOGRAMA MACRO'!$F$43</c:f>
              <c:strCache>
                <c:ptCount val="1"/>
                <c:pt idx="0">
                  <c:v>REAL ACUM.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MACRO'!$G$43:$H$43</c:f>
              <c:numCache>
                <c:formatCode>0.00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18E-4957-86CA-D29AC9B5C9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192665106051E-2"/>
          <c:y val="0.91385938197758299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371209482400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2-4438-A60A-8FCDF18C80C6}"/>
            </c:ext>
          </c:extLst>
        </c:ser>
        <c:ser>
          <c:idx val="1"/>
          <c:order val="1"/>
          <c:tx>
            <c:strRef>
              <c:f>'CRONOGRAMA MACRO'!$G$47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4152-4438-A60A-8FCDF18C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'CRONOGRAMA MACRO'!$F$40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MACRO'!$G$40:$U$40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100.44444444444443</c:v>
                </c:pt>
                <c:pt idx="3">
                  <c:v>277.22666666666669</c:v>
                </c:pt>
                <c:pt idx="4">
                  <c:v>269.69333333333338</c:v>
                </c:pt>
                <c:pt idx="5">
                  <c:v>406.8</c:v>
                </c:pt>
                <c:pt idx="6">
                  <c:v>384.19999999999993</c:v>
                </c:pt>
                <c:pt idx="7">
                  <c:v>384.19999999999993</c:v>
                </c:pt>
                <c:pt idx="8">
                  <c:v>384.19999999999993</c:v>
                </c:pt>
                <c:pt idx="9">
                  <c:v>384.19999999999993</c:v>
                </c:pt>
                <c:pt idx="10">
                  <c:v>384.19999999999993</c:v>
                </c:pt>
                <c:pt idx="11">
                  <c:v>384.19999999999993</c:v>
                </c:pt>
                <c:pt idx="12">
                  <c:v>339</c:v>
                </c:pt>
                <c:pt idx="13">
                  <c:v>282.49999999999994</c:v>
                </c:pt>
                <c:pt idx="14">
                  <c:v>220.73999999999998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F-4194-BDB9-F17B4062B3FD}"/>
            </c:ext>
          </c:extLst>
        </c:ser>
        <c:ser>
          <c:idx val="3"/>
          <c:order val="3"/>
          <c:tx>
            <c:strRef>
              <c:f>'CRONOGRAMA MACRO'!$F$42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MACRO'!$G$42:$U$42</c:f>
              <c:numCache>
                <c:formatCode>0.00</c:formatCode>
                <c:ptCount val="15"/>
                <c:pt idx="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F-4194-BDB9-F17B4062B3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tx>
            <c:strRef>
              <c:f>'CRONOGRAMA MACRO'!$F$41</c:f>
              <c:strCache>
                <c:ptCount val="1"/>
                <c:pt idx="0">
                  <c:v>PREV. ACUM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MACRO'!$G$41:$U$41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164.72888888888889</c:v>
                </c:pt>
                <c:pt idx="3">
                  <c:v>441.95555555555558</c:v>
                </c:pt>
                <c:pt idx="4">
                  <c:v>711.64888888888891</c:v>
                </c:pt>
                <c:pt idx="5">
                  <c:v>1118.4488888888889</c:v>
                </c:pt>
                <c:pt idx="6">
                  <c:v>1502.6488888888889</c:v>
                </c:pt>
                <c:pt idx="7">
                  <c:v>1886.8488888888887</c:v>
                </c:pt>
                <c:pt idx="8">
                  <c:v>2271.0488888888885</c:v>
                </c:pt>
                <c:pt idx="9">
                  <c:v>2655.2488888888884</c:v>
                </c:pt>
                <c:pt idx="10">
                  <c:v>3010.918888888888</c:v>
                </c:pt>
                <c:pt idx="11">
                  <c:v>3366.5888888888876</c:v>
                </c:pt>
                <c:pt idx="12">
                  <c:v>3677.0588888888874</c:v>
                </c:pt>
                <c:pt idx="13">
                  <c:v>3931.0288888888872</c:v>
                </c:pt>
                <c:pt idx="14">
                  <c:v>4151.768888888887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2F-4194-BDB9-F17B4062B3FD}"/>
            </c:ext>
          </c:extLst>
        </c:ser>
        <c:ser>
          <c:idx val="1"/>
          <c:order val="1"/>
          <c:tx>
            <c:strRef>
              <c:f>'CRONOGRAMA MACRO'!$F$43</c:f>
              <c:strCache>
                <c:ptCount val="1"/>
                <c:pt idx="0">
                  <c:v>REAL ACUM.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MACRO'!$G$43:$H$43</c:f>
              <c:numCache>
                <c:formatCode>0.00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22F-4194-BDB9-F17B4062B3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46066094868314"/>
          <c:y val="0.92044895595740395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0927970653357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D-4BB0-B40B-6C74EFEC9F28}"/>
            </c:ext>
          </c:extLst>
        </c:ser>
        <c:ser>
          <c:idx val="1"/>
          <c:order val="1"/>
          <c:tx>
            <c:strRef>
              <c:f>'CRONOGRAMA MACRO'!$G$47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9A2D-4BB0-B40B-6C74EFEC9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79279279279285E-3"/>
          <c:y val="0.10006583902650822"/>
          <c:w val="0.9841441441441442"/>
          <c:h val="0.73315938928377122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'CRONOGRAMA MACRO (2)'!$F$40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 (2)'!$G$40:$U$40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100.44444444444443</c:v>
                </c:pt>
                <c:pt idx="3">
                  <c:v>277.22666666666669</c:v>
                </c:pt>
                <c:pt idx="4">
                  <c:v>269.69333333333338</c:v>
                </c:pt>
                <c:pt idx="5">
                  <c:v>406.8</c:v>
                </c:pt>
                <c:pt idx="6">
                  <c:v>384.19999999999993</c:v>
                </c:pt>
                <c:pt idx="7">
                  <c:v>384.19999999999993</c:v>
                </c:pt>
                <c:pt idx="8">
                  <c:v>384.19999999999993</c:v>
                </c:pt>
                <c:pt idx="9">
                  <c:v>384.19999999999993</c:v>
                </c:pt>
                <c:pt idx="10">
                  <c:v>384.19999999999993</c:v>
                </c:pt>
                <c:pt idx="11">
                  <c:v>384.19999999999993</c:v>
                </c:pt>
                <c:pt idx="12">
                  <c:v>339</c:v>
                </c:pt>
                <c:pt idx="13">
                  <c:v>282.49999999999994</c:v>
                </c:pt>
                <c:pt idx="14">
                  <c:v>220.73999999999998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D-42AB-9720-1C24BBF56626}"/>
            </c:ext>
          </c:extLst>
        </c:ser>
        <c:ser>
          <c:idx val="3"/>
          <c:order val="3"/>
          <c:tx>
            <c:strRef>
              <c:f>'CRONOGRAMA MACRO (2)'!$F$42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'CRONOGRAMA MACRO (2)'!$G$42:$U$42</c:f>
              <c:numCache>
                <c:formatCode>0.00</c:formatCode>
                <c:ptCount val="15"/>
                <c:pt idx="0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D-42AB-9720-1C24BBF566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627128664"/>
        <c:axId val="627128008"/>
      </c:barChart>
      <c:lineChart>
        <c:grouping val="standard"/>
        <c:varyColors val="0"/>
        <c:ser>
          <c:idx val="0"/>
          <c:order val="0"/>
          <c:tx>
            <c:strRef>
              <c:f>'CRONOGRAMA MACRO (2)'!$F$41</c:f>
              <c:strCache>
                <c:ptCount val="1"/>
                <c:pt idx="0">
                  <c:v>PREV. ACUM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 (2)'!$G$39:$U$39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 (2)'!$G$41:$U$41</c:f>
              <c:numCache>
                <c:formatCode>0.00</c:formatCode>
                <c:ptCount val="15"/>
                <c:pt idx="0" formatCode="0.0">
                  <c:v>0</c:v>
                </c:pt>
                <c:pt idx="1">
                  <c:v>64.284444444444446</c:v>
                </c:pt>
                <c:pt idx="2">
                  <c:v>164.72888888888889</c:v>
                </c:pt>
                <c:pt idx="3">
                  <c:v>441.95555555555558</c:v>
                </c:pt>
                <c:pt idx="4">
                  <c:v>711.64888888888891</c:v>
                </c:pt>
                <c:pt idx="5">
                  <c:v>1118.4488888888889</c:v>
                </c:pt>
                <c:pt idx="6">
                  <c:v>1502.6488888888889</c:v>
                </c:pt>
                <c:pt idx="7">
                  <c:v>1886.8488888888887</c:v>
                </c:pt>
                <c:pt idx="8">
                  <c:v>2271.0488888888885</c:v>
                </c:pt>
                <c:pt idx="9">
                  <c:v>2655.2488888888884</c:v>
                </c:pt>
                <c:pt idx="10">
                  <c:v>3010.918888888888</c:v>
                </c:pt>
                <c:pt idx="11">
                  <c:v>3366.5888888888876</c:v>
                </c:pt>
                <c:pt idx="12">
                  <c:v>3677.0588888888874</c:v>
                </c:pt>
                <c:pt idx="13">
                  <c:v>3931.0288888888872</c:v>
                </c:pt>
                <c:pt idx="14">
                  <c:v>4151.768888888887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E5D-42AB-9720-1C24BBF56626}"/>
            </c:ext>
          </c:extLst>
        </c:ser>
        <c:ser>
          <c:idx val="1"/>
          <c:order val="1"/>
          <c:tx>
            <c:strRef>
              <c:f>'CRONOGRAMA MACRO (2)'!$F$43</c:f>
              <c:strCache>
                <c:ptCount val="1"/>
                <c:pt idx="0">
                  <c:v>REAL ACUM.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'CRONOGRAMA MACRO (2)'!$G$39:$U$39</c:f>
              <c:strCache>
                <c:ptCount val="15"/>
                <c:pt idx="0">
                  <c:v>MARCO</c:v>
                </c:pt>
                <c:pt idx="1">
                  <c:v>27/fev</c:v>
                </c:pt>
                <c:pt idx="2">
                  <c:v>06/mar</c:v>
                </c:pt>
                <c:pt idx="3">
                  <c:v>13/mar</c:v>
                </c:pt>
                <c:pt idx="4">
                  <c:v>20/mar</c:v>
                </c:pt>
                <c:pt idx="5">
                  <c:v>27/mar</c:v>
                </c:pt>
                <c:pt idx="6">
                  <c:v>03/abr</c:v>
                </c:pt>
                <c:pt idx="7">
                  <c:v>10/abr</c:v>
                </c:pt>
                <c:pt idx="8">
                  <c:v>17/abr</c:v>
                </c:pt>
                <c:pt idx="9">
                  <c:v>24/abr</c:v>
                </c:pt>
                <c:pt idx="10">
                  <c:v>01/mai</c:v>
                </c:pt>
                <c:pt idx="11">
                  <c:v>08/mai</c:v>
                </c:pt>
                <c:pt idx="12">
                  <c:v>15/mai</c:v>
                </c:pt>
                <c:pt idx="13">
                  <c:v>22/mai</c:v>
                </c:pt>
                <c:pt idx="14">
                  <c:v>29/mai</c:v>
                </c:pt>
              </c:strCache>
            </c:strRef>
          </c:cat>
          <c:val>
            <c:numRef>
              <c:f>'CRONOGRAMA MACRO (2)'!$G$43:$H$43</c:f>
              <c:numCache>
                <c:formatCode>0.00</c:formatCode>
                <c:ptCount val="2"/>
                <c:pt idx="0" formatCode="0.0">
                  <c:v>0</c:v>
                </c:pt>
                <c:pt idx="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E5D-42AB-9720-1C24BBF566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7128664"/>
        <c:axId val="627128008"/>
      </c:lineChart>
      <c:catAx>
        <c:axId val="627128664"/>
        <c:scaling>
          <c:orientation val="minMax"/>
        </c:scaling>
        <c:delete val="0"/>
        <c:axPos val="b"/>
        <c:numFmt formatCode="d/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7128008"/>
        <c:crosses val="autoZero"/>
        <c:auto val="1"/>
        <c:lblAlgn val="ctr"/>
        <c:lblOffset val="100"/>
        <c:noMultiLvlLbl val="0"/>
      </c:catAx>
      <c:valAx>
        <c:axId val="6271280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2712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192665106051E-2"/>
          <c:y val="0.91385938197758299"/>
          <c:w val="0.5099557726081293"/>
          <c:h val="6.7626865770760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2180124632787E-3"/>
          <c:y val="0.1061155266062868"/>
          <c:w val="0.98463563975073443"/>
          <c:h val="0.7371209482400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'CRONOGRAMA MACRO (2)'!$G$46</c:f>
              <c:strCache>
                <c:ptCount val="1"/>
                <c:pt idx="0">
                  <c:v>PREV.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 (2)'!$H$45:$U$45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 (2)'!$H$46:$U$46</c:f>
              <c:numCache>
                <c:formatCode>0</c:formatCode>
                <c:ptCount val="14"/>
                <c:pt idx="0">
                  <c:v>7.1111111111111125</c:v>
                </c:pt>
                <c:pt idx="1">
                  <c:v>8.8888888888888875</c:v>
                </c:pt>
                <c:pt idx="2">
                  <c:v>20.444444444444446</c:v>
                </c:pt>
                <c:pt idx="3">
                  <c:v>19.888888888888893</c:v>
                </c:pt>
                <c:pt idx="4">
                  <c:v>30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30</c:v>
                </c:pt>
                <c:pt idx="12">
                  <c:v>25</c:v>
                </c:pt>
                <c:pt idx="1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9-481C-A6AA-B6E13DBD744C}"/>
            </c:ext>
          </c:extLst>
        </c:ser>
        <c:ser>
          <c:idx val="1"/>
          <c:order val="1"/>
          <c:tx>
            <c:strRef>
              <c:f>'CRONOGRAMA MACRO (2)'!$G$47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MACRO (2)'!$H$45:$U$45</c:f>
              <c:numCache>
                <c:formatCode>[$-416]d\-mmm;@</c:formatCode>
                <c:ptCount val="14"/>
                <c:pt idx="0">
                  <c:v>44984</c:v>
                </c:pt>
                <c:pt idx="1">
                  <c:v>44991</c:v>
                </c:pt>
                <c:pt idx="2">
                  <c:v>44998</c:v>
                </c:pt>
                <c:pt idx="3">
                  <c:v>45005</c:v>
                </c:pt>
                <c:pt idx="4">
                  <c:v>45012</c:v>
                </c:pt>
                <c:pt idx="5">
                  <c:v>45019</c:v>
                </c:pt>
                <c:pt idx="6">
                  <c:v>45026</c:v>
                </c:pt>
                <c:pt idx="7">
                  <c:v>45033</c:v>
                </c:pt>
                <c:pt idx="8">
                  <c:v>45040</c:v>
                </c:pt>
                <c:pt idx="9">
                  <c:v>45047</c:v>
                </c:pt>
                <c:pt idx="10">
                  <c:v>45054</c:v>
                </c:pt>
                <c:pt idx="11">
                  <c:v>45061</c:v>
                </c:pt>
                <c:pt idx="12">
                  <c:v>45068</c:v>
                </c:pt>
                <c:pt idx="13">
                  <c:v>45075</c:v>
                </c:pt>
              </c:numCache>
            </c:numRef>
          </c:cat>
          <c:val>
            <c:numRef>
              <c:f>'CRONOGRAMA MACRO (2)'!$H$47:$U$47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5449-481C-A6AA-B6E13DBD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7"/>
        <c:axId val="1690436368"/>
        <c:axId val="1690421808"/>
      </c:barChart>
      <c:catAx>
        <c:axId val="1690436368"/>
        <c:scaling>
          <c:orientation val="minMax"/>
        </c:scaling>
        <c:delete val="0"/>
        <c:axPos val="b"/>
        <c:numFmt formatCode="[$-416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0421808"/>
        <c:crosses val="autoZero"/>
        <c:auto val="0"/>
        <c:lblAlgn val="ctr"/>
        <c:lblOffset val="100"/>
        <c:noMultiLvlLbl val="0"/>
      </c:catAx>
      <c:valAx>
        <c:axId val="1690421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1690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>
        <a:alpha val="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54428</xdr:rowOff>
    </xdr:from>
    <xdr:to>
      <xdr:col>22</xdr:col>
      <xdr:colOff>1903095</xdr:colOff>
      <xdr:row>35</xdr:row>
      <xdr:rowOff>17145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24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013"/>
        <a:stretch/>
      </xdr:blipFill>
      <xdr:spPr>
        <a:xfrm>
          <a:off x="0" y="1959428"/>
          <a:ext cx="9646920" cy="6773092"/>
        </a:xfrm>
        <a:prstGeom prst="rect">
          <a:avLst/>
        </a:prstGeom>
      </xdr:spPr>
    </xdr:pic>
    <xdr:clientData/>
  </xdr:twoCellAnchor>
  <xdr:oneCellAnchor>
    <xdr:from>
      <xdr:col>0</xdr:col>
      <xdr:colOff>21402</xdr:colOff>
      <xdr:row>5</xdr:row>
      <xdr:rowOff>41951</xdr:rowOff>
    </xdr:from>
    <xdr:ext cx="9556149" cy="260221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02" y="1626911"/>
          <a:ext cx="9556149" cy="260221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4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REGISTRO FOTOGRÁFICO / DESENHO / ISOMÉTRICO</a:t>
          </a:r>
          <a:endParaRPr lang="pt-BR" sz="14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24</xdr:col>
      <xdr:colOff>378557</xdr:colOff>
      <xdr:row>30</xdr:row>
      <xdr:rowOff>24423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351357" y="77130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28</xdr:col>
      <xdr:colOff>392706</xdr:colOff>
      <xdr:row>0</xdr:row>
      <xdr:rowOff>48339</xdr:rowOff>
    </xdr:from>
    <xdr:ext cx="1165967" cy="278257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5546" y="48339"/>
          <a:ext cx="1165967" cy="27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</xdr:col>
      <xdr:colOff>33310</xdr:colOff>
      <xdr:row>5</xdr:row>
      <xdr:rowOff>49489</xdr:rowOff>
    </xdr:from>
    <xdr:ext cx="7061172" cy="226407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695470" y="1634449"/>
          <a:ext cx="7061172" cy="226407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PLANEJAMENTO ESCOPO HH</a:t>
          </a:r>
          <a:endParaRPr lang="pt-BR" sz="16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38100</xdr:rowOff>
        </xdr:from>
        <xdr:to>
          <xdr:col>0</xdr:col>
          <xdr:colOff>1171575</xdr:colOff>
          <xdr:row>0</xdr:row>
          <xdr:rowOff>352425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91965</xdr:colOff>
      <xdr:row>14</xdr:row>
      <xdr:rowOff>105104</xdr:rowOff>
    </xdr:from>
    <xdr:to>
      <xdr:col>28</xdr:col>
      <xdr:colOff>1615965</xdr:colOff>
      <xdr:row>35</xdr:row>
      <xdr:rowOff>236483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754125" y="3770324"/>
          <a:ext cx="6964680" cy="528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1" u="sng"/>
            <a:t>CONSIDERAÇÕES IMPORTANTES:</a:t>
          </a:r>
        </a:p>
        <a:p>
          <a:pPr algn="l"/>
          <a:endParaRPr lang="pt-BR" sz="1600" b="1" u="sng"/>
        </a:p>
        <a:p>
          <a:pPr algn="l"/>
          <a:r>
            <a:rPr lang="pt-BR" sz="1600" b="0" u="none"/>
            <a:t>- </a:t>
          </a:r>
          <a:r>
            <a:rPr lang="pt-BR" sz="1600" b="0" u="none" baseline="0"/>
            <a:t>Foi considerado aplicação de uma camada (Pyrogel ou Cryogel). Necessário que um representante Braskem envie os desenhos e informações de processo para dimensionamento  das espessuras e quantidade de camadas junto ao fornecedor (Aspen);</a:t>
          </a:r>
        </a:p>
        <a:p>
          <a:pPr algn="l"/>
          <a:r>
            <a:rPr lang="pt-BR" sz="1600" b="0" u="none" baseline="0"/>
            <a:t>- As horas ociosas por não liberação ou outro tipo de interferência que fujam do controle da contratada serão apontadas em RDO e elaborado AS adicional;</a:t>
          </a:r>
        </a:p>
        <a:p>
          <a:pPr algn="l"/>
          <a:r>
            <a:rPr lang="pt-BR" sz="1600" b="0" u="none" baseline="0"/>
            <a:t>- O fornecimento dos materiais de aplicação para CUI é de responsabilidade da Braskem.</a:t>
          </a:r>
        </a:p>
        <a:p>
          <a:pPr algn="l"/>
          <a:endParaRPr lang="pt-BR" sz="1600" b="0" u="none" baseline="0"/>
        </a:p>
        <a:p>
          <a:pPr algn="l"/>
          <a:endParaRPr lang="pt-BR" sz="1600" b="0" u="none" baseline="0"/>
        </a:p>
        <a:p>
          <a:pPr algn="l"/>
          <a:endParaRPr lang="pt-BR" sz="1600" b="0" u="none"/>
        </a:p>
      </xdr:txBody>
    </xdr:sp>
    <xdr:clientData/>
  </xdr:twoCellAnchor>
  <xdr:twoCellAnchor>
    <xdr:from>
      <xdr:col>0</xdr:col>
      <xdr:colOff>66129</xdr:colOff>
      <xdr:row>23</xdr:row>
      <xdr:rowOff>106953</xdr:rowOff>
    </xdr:from>
    <xdr:to>
      <xdr:col>22</xdr:col>
      <xdr:colOff>1883501</xdr:colOff>
      <xdr:row>35</xdr:row>
      <xdr:rowOff>27214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43544</xdr:colOff>
      <xdr:row>7</xdr:row>
      <xdr:rowOff>76200</xdr:rowOff>
    </xdr:from>
    <xdr:to>
      <xdr:col>22</xdr:col>
      <xdr:colOff>1883228</xdr:colOff>
      <xdr:row>23</xdr:row>
      <xdr:rowOff>32657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43544" y="2008414"/>
          <a:ext cx="9399813" cy="3875314"/>
          <a:chOff x="13731874" y="17241836"/>
          <a:chExt cx="16747894" cy="6173789"/>
        </a:xfrm>
      </xdr:grpSpPr>
      <xdr:graphicFrame macro="">
        <xdr:nvGraphicFramePr>
          <xdr:cNvPr id="22" name="Gráfico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3" name="Retângul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9269335" y="17485054"/>
            <a:ext cx="6332217" cy="485340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14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1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_MP-16_ 2023 - </a:t>
            </a:r>
            <a:r>
              <a:rPr lang="pt-BR" sz="1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16444</xdr:colOff>
      <xdr:row>0</xdr:row>
      <xdr:rowOff>76279</xdr:rowOff>
    </xdr:from>
    <xdr:ext cx="972252" cy="232027"/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9769" y="76279"/>
          <a:ext cx="972252" cy="2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85725</xdr:rowOff>
        </xdr:from>
        <xdr:to>
          <xdr:col>1</xdr:col>
          <xdr:colOff>266700</xdr:colOff>
          <xdr:row>0</xdr:row>
          <xdr:rowOff>323850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424815</xdr:colOff>
      <xdr:row>0</xdr:row>
      <xdr:rowOff>57150</xdr:rowOff>
    </xdr:from>
    <xdr:ext cx="6435454" cy="275774"/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034415" y="57150"/>
          <a:ext cx="6435454" cy="2757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MP-16_ 202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3_</a:t>
          </a:r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ISOLAMENTO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TÉRMICO</a:t>
          </a:r>
        </a:p>
        <a:p>
          <a:pPr algn="ctr"/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pt-BR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133350</xdr:rowOff>
        </xdr:from>
        <xdr:to>
          <xdr:col>1</xdr:col>
          <xdr:colOff>1466850</xdr:colOff>
          <xdr:row>6</xdr:row>
          <xdr:rowOff>361950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54436</xdr:colOff>
      <xdr:row>48</xdr:row>
      <xdr:rowOff>58086</xdr:rowOff>
    </xdr:from>
    <xdr:to>
      <xdr:col>43</xdr:col>
      <xdr:colOff>170284</xdr:colOff>
      <xdr:row>98</xdr:row>
      <xdr:rowOff>92652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8988886" y="15869586"/>
          <a:ext cx="18518148" cy="9731016"/>
          <a:chOff x="13731874" y="17241836"/>
          <a:chExt cx="16747894" cy="6173789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Object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200-000002140000}"/>
                  </a:ext>
                </a:extLst>
              </xdr:cNvPr>
              <xdr:cNvSpPr/>
            </xdr:nvSpPr>
            <xdr:spPr bwMode="auto">
              <a:xfrm>
                <a:off x="13865225" y="17415728"/>
                <a:ext cx="1585366" cy="38100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19865964" y="17485054"/>
            <a:ext cx="5138954" cy="329623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4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_PG 1_ 2023 - 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  <xdr:twoCellAnchor>
    <xdr:from>
      <xdr:col>5</xdr:col>
      <xdr:colOff>2150353</xdr:colOff>
      <xdr:row>103</xdr:row>
      <xdr:rowOff>172835</xdr:rowOff>
    </xdr:from>
    <xdr:to>
      <xdr:col>43</xdr:col>
      <xdr:colOff>302721</xdr:colOff>
      <xdr:row>155</xdr:row>
      <xdr:rowOff>65810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209550</xdr:colOff>
          <xdr:row>104</xdr:row>
          <xdr:rowOff>171450</xdr:rowOff>
        </xdr:from>
        <xdr:to>
          <xdr:col>9</xdr:col>
          <xdr:colOff>476250</xdr:colOff>
          <xdr:row>108</xdr:row>
          <xdr:rowOff>19050</xdr:rowOff>
        </xdr:to>
        <xdr:sp macro="" textlink="">
          <xdr:nvSpPr>
            <xdr:cNvPr id="5160" name="Object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2408729</xdr:colOff>
      <xdr:row>5</xdr:row>
      <xdr:rowOff>171681</xdr:rowOff>
    </xdr:from>
    <xdr:to>
      <xdr:col>23</xdr:col>
      <xdr:colOff>332583</xdr:colOff>
      <xdr:row>6</xdr:row>
      <xdr:rowOff>391871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9076229" y="1562331"/>
          <a:ext cx="9182404" cy="46784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2023 - PVC</a:t>
          </a:r>
          <a:endParaRPr lang="pt-BR" sz="2400" b="0" cap="none" spc="0" baseline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105</xdr:col>
          <xdr:colOff>142875</xdr:colOff>
          <xdr:row>7</xdr:row>
          <xdr:rowOff>142875</xdr:rowOff>
        </xdr:from>
        <xdr:to>
          <xdr:col>106</xdr:col>
          <xdr:colOff>1181100</xdr:colOff>
          <xdr:row>8</xdr:row>
          <xdr:rowOff>209550</xdr:rowOff>
        </xdr:to>
        <xdr:sp macro="" textlink="">
          <xdr:nvSpPr>
            <xdr:cNvPr id="5161" name="Object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115</xdr:col>
      <xdr:colOff>120650</xdr:colOff>
      <xdr:row>7</xdr:row>
      <xdr:rowOff>213360</xdr:rowOff>
    </xdr:from>
    <xdr:ext cx="1670564" cy="413385"/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5450" y="89916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259623</xdr:colOff>
      <xdr:row>105</xdr:row>
      <xdr:rowOff>131083</xdr:rowOff>
    </xdr:from>
    <xdr:to>
      <xdr:col>30</xdr:col>
      <xdr:colOff>323955</xdr:colOff>
      <xdr:row>109</xdr:row>
      <xdr:rowOff>78100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6500132" y="18363665"/>
          <a:ext cx="5107387" cy="66745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HISTOGRAMA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_PARADA 2023</a:t>
          </a:r>
          <a:r>
            <a:rPr lang="pt-BR" sz="11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_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PG 1_ 2023 - PVC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117</xdr:col>
          <xdr:colOff>142875</xdr:colOff>
          <xdr:row>7</xdr:row>
          <xdr:rowOff>142875</xdr:rowOff>
        </xdr:from>
        <xdr:to>
          <xdr:col>118</xdr:col>
          <xdr:colOff>1181100</xdr:colOff>
          <xdr:row>8</xdr:row>
          <xdr:rowOff>209550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127</xdr:col>
      <xdr:colOff>120650</xdr:colOff>
      <xdr:row>7</xdr:row>
      <xdr:rowOff>213360</xdr:rowOff>
    </xdr:from>
    <xdr:ext cx="1670564" cy="413385"/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85805" y="892175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129</xdr:col>
          <xdr:colOff>142875</xdr:colOff>
          <xdr:row>7</xdr:row>
          <xdr:rowOff>142875</xdr:rowOff>
        </xdr:from>
        <xdr:to>
          <xdr:col>130</xdr:col>
          <xdr:colOff>1181100</xdr:colOff>
          <xdr:row>8</xdr:row>
          <xdr:rowOff>209550</xdr:rowOff>
        </xdr:to>
        <xdr:sp macro="" textlink="">
          <xdr:nvSpPr>
            <xdr:cNvPr id="5163" name="Object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139</xdr:col>
      <xdr:colOff>120650</xdr:colOff>
      <xdr:row>7</xdr:row>
      <xdr:rowOff>213360</xdr:rowOff>
    </xdr:from>
    <xdr:ext cx="1670564" cy="413385"/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2305" y="892175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104775</xdr:rowOff>
        </xdr:from>
        <xdr:to>
          <xdr:col>1</xdr:col>
          <xdr:colOff>542925</xdr:colOff>
          <xdr:row>1</xdr:row>
          <xdr:rowOff>190500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0</xdr:row>
      <xdr:rowOff>116019</xdr:rowOff>
    </xdr:from>
    <xdr:to>
      <xdr:col>5</xdr:col>
      <xdr:colOff>1527688</xdr:colOff>
      <xdr:row>1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7315" y="116019"/>
          <a:ext cx="979048" cy="23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54428</xdr:rowOff>
    </xdr:from>
    <xdr:to>
      <xdr:col>22</xdr:col>
      <xdr:colOff>1903095</xdr:colOff>
      <xdr:row>35</xdr:row>
      <xdr:rowOff>17145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24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013"/>
        <a:stretch/>
      </xdr:blipFill>
      <xdr:spPr>
        <a:xfrm>
          <a:off x="0" y="1959428"/>
          <a:ext cx="9645015" cy="6874057"/>
        </a:xfrm>
        <a:prstGeom prst="rect">
          <a:avLst/>
        </a:prstGeom>
      </xdr:spPr>
    </xdr:pic>
    <xdr:clientData/>
  </xdr:twoCellAnchor>
  <xdr:oneCellAnchor>
    <xdr:from>
      <xdr:col>0</xdr:col>
      <xdr:colOff>21402</xdr:colOff>
      <xdr:row>5</xdr:row>
      <xdr:rowOff>41951</xdr:rowOff>
    </xdr:from>
    <xdr:ext cx="9556149" cy="260221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1402" y="1626911"/>
          <a:ext cx="9556149" cy="260221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4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REGISTRO FOTOGRÁFICO / DESENHO / ISOMÉTRICO</a:t>
          </a:r>
          <a:endParaRPr lang="pt-BR" sz="14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24</xdr:col>
      <xdr:colOff>378557</xdr:colOff>
      <xdr:row>30</xdr:row>
      <xdr:rowOff>24423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351357" y="77130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24</xdr:col>
      <xdr:colOff>378557</xdr:colOff>
      <xdr:row>39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351357" y="99136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28</xdr:col>
      <xdr:colOff>392706</xdr:colOff>
      <xdr:row>0</xdr:row>
      <xdr:rowOff>48339</xdr:rowOff>
    </xdr:from>
    <xdr:ext cx="1165967" cy="278257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5546" y="48339"/>
          <a:ext cx="1165967" cy="27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23</xdr:col>
      <xdr:colOff>33310</xdr:colOff>
      <xdr:row>5</xdr:row>
      <xdr:rowOff>49489</xdr:rowOff>
    </xdr:from>
    <xdr:ext cx="7061172" cy="226407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9695470" y="1634449"/>
          <a:ext cx="7061172" cy="226407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baseline="0">
              <a:solidFill>
                <a:schemeClr val="bg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PLANEJAMENTO ESCOPO HH</a:t>
          </a:r>
          <a:endParaRPr lang="pt-BR" sz="1600" b="1">
            <a:solidFill>
              <a:schemeClr val="bg1"/>
            </a:solidFill>
            <a:effectLst/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38100</xdr:rowOff>
        </xdr:from>
        <xdr:to>
          <xdr:col>0</xdr:col>
          <xdr:colOff>1171575</xdr:colOff>
          <xdr:row>0</xdr:row>
          <xdr:rowOff>352425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91965</xdr:colOff>
      <xdr:row>14</xdr:row>
      <xdr:rowOff>105104</xdr:rowOff>
    </xdr:from>
    <xdr:to>
      <xdr:col>28</xdr:col>
      <xdr:colOff>1615965</xdr:colOff>
      <xdr:row>35</xdr:row>
      <xdr:rowOff>236483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9754125" y="3770324"/>
          <a:ext cx="6964680" cy="528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600" b="1" u="sng"/>
            <a:t>CONSIDERAÇÕES IMPORTANTES:</a:t>
          </a:r>
        </a:p>
        <a:p>
          <a:pPr algn="l"/>
          <a:endParaRPr lang="pt-BR" sz="1600" b="1" u="sng"/>
        </a:p>
        <a:p>
          <a:pPr algn="l"/>
          <a:r>
            <a:rPr lang="pt-BR" sz="1600" b="0" u="none"/>
            <a:t>- </a:t>
          </a:r>
          <a:r>
            <a:rPr lang="pt-BR" sz="1600" b="0" u="none" baseline="0"/>
            <a:t>Foi considerado aplicação de uma camada (Pyrogel ou Cryogel). Necessário que um representante Braskem envie os desenhos e informações de processo para dimensionamento  das espessuras e quantidade de camadas junto ao fornecedor (Aspen);</a:t>
          </a:r>
        </a:p>
        <a:p>
          <a:pPr algn="l"/>
          <a:r>
            <a:rPr lang="pt-BR" sz="1600" b="0" u="none" baseline="0"/>
            <a:t>- As horas ociosas por não liberação ou outro tipo de interferência que fujam do controle da contratada serão apontadas em RDO e elaborado AS adicional;</a:t>
          </a:r>
        </a:p>
        <a:p>
          <a:pPr algn="l"/>
          <a:r>
            <a:rPr lang="pt-BR" sz="1600" b="0" u="none" baseline="0"/>
            <a:t>- O fornecimento dos materiais de aplicação para CUI é de responsabilidade da Braskem.</a:t>
          </a:r>
        </a:p>
        <a:p>
          <a:pPr algn="l"/>
          <a:endParaRPr lang="pt-BR" sz="1600" b="0" u="none" baseline="0"/>
        </a:p>
        <a:p>
          <a:pPr algn="l"/>
          <a:endParaRPr lang="pt-BR" sz="1600" b="0" u="none" baseline="0"/>
        </a:p>
        <a:p>
          <a:pPr algn="l"/>
          <a:endParaRPr lang="pt-BR" sz="1600" b="0" u="none"/>
        </a:p>
      </xdr:txBody>
    </xdr:sp>
    <xdr:clientData/>
  </xdr:twoCellAnchor>
  <xdr:twoCellAnchor>
    <xdr:from>
      <xdr:col>0</xdr:col>
      <xdr:colOff>0</xdr:colOff>
      <xdr:row>7</xdr:row>
      <xdr:rowOff>105047</xdr:rowOff>
    </xdr:from>
    <xdr:to>
      <xdr:col>22</xdr:col>
      <xdr:colOff>1883501</xdr:colOff>
      <xdr:row>23</xdr:row>
      <xdr:rowOff>40822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/>
      </xdr:nvGrpSpPr>
      <xdr:grpSpPr>
        <a:xfrm>
          <a:off x="0" y="2037261"/>
          <a:ext cx="9443630" cy="3854632"/>
          <a:chOff x="13731874" y="17241836"/>
          <a:chExt cx="16747894" cy="6173789"/>
        </a:xfrm>
      </xdr:grpSpPr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bject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400-000002340000}"/>
                  </a:ext>
                </a:extLst>
              </xdr:cNvPr>
              <xdr:cNvSpPr/>
            </xdr:nvSpPr>
            <xdr:spPr bwMode="auto">
              <a:xfrm>
                <a:off x="13865226" y="17415728"/>
                <a:ext cx="1585366" cy="381003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14" name="Retângulo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19786619" y="17487985"/>
            <a:ext cx="5290678" cy="448792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12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12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_PG 1_ 2023 - </a:t>
            </a:r>
            <a:r>
              <a:rPr lang="pt-BR" sz="12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  <xdr:twoCellAnchor>
    <xdr:from>
      <xdr:col>0</xdr:col>
      <xdr:colOff>66129</xdr:colOff>
      <xdr:row>23</xdr:row>
      <xdr:rowOff>106953</xdr:rowOff>
    </xdr:from>
    <xdr:to>
      <xdr:col>22</xdr:col>
      <xdr:colOff>1883501</xdr:colOff>
      <xdr:row>35</xdr:row>
      <xdr:rowOff>27214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16444</xdr:colOff>
      <xdr:row>0</xdr:row>
      <xdr:rowOff>76279</xdr:rowOff>
    </xdr:from>
    <xdr:ext cx="972252" cy="232027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7864" y="76279"/>
          <a:ext cx="972252" cy="2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0</xdr:row>
          <xdr:rowOff>85725</xdr:rowOff>
        </xdr:from>
        <xdr:to>
          <xdr:col>1</xdr:col>
          <xdr:colOff>266700</xdr:colOff>
          <xdr:row>0</xdr:row>
          <xdr:rowOff>323850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424815</xdr:colOff>
      <xdr:row>0</xdr:row>
      <xdr:rowOff>57150</xdr:rowOff>
    </xdr:from>
    <xdr:ext cx="6435454" cy="27577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34415" y="57150"/>
          <a:ext cx="6435454" cy="2757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MP-16_ 202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3_</a:t>
          </a:r>
          <a:r>
            <a:rPr lang="pt-BR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ISOLAMENTO</a:t>
          </a:r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TÉRMICO</a:t>
          </a:r>
        </a:p>
        <a:p>
          <a:pPr algn="ctr"/>
          <a:r>
            <a:rPr lang="pt-BR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pt-BR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133350</xdr:rowOff>
        </xdr:from>
        <xdr:to>
          <xdr:col>1</xdr:col>
          <xdr:colOff>1466850</xdr:colOff>
          <xdr:row>6</xdr:row>
          <xdr:rowOff>361950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54436</xdr:colOff>
      <xdr:row>48</xdr:row>
      <xdr:rowOff>58086</xdr:rowOff>
    </xdr:from>
    <xdr:to>
      <xdr:col>43</xdr:col>
      <xdr:colOff>170284</xdr:colOff>
      <xdr:row>98</xdr:row>
      <xdr:rowOff>92652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8988886" y="15869586"/>
          <a:ext cx="18518148" cy="9731016"/>
          <a:chOff x="13731874" y="17241836"/>
          <a:chExt cx="16747894" cy="6173789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>
            <a:graphicFrameLocks/>
          </xdr:cNvGraphicFramePr>
        </xdr:nvGraphicFramePr>
        <xdr:xfrm>
          <a:off x="13731874" y="17241836"/>
          <a:ext cx="16747894" cy="6173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bject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600-0000022C0000}"/>
                  </a:ext>
                </a:extLst>
              </xdr:cNvPr>
              <xdr:cNvSpPr/>
            </xdr:nvSpPr>
            <xdr:spPr bwMode="auto">
              <a:xfrm>
                <a:off x="13865225" y="17415728"/>
                <a:ext cx="1585366" cy="38100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19865964" y="17485054"/>
            <a:ext cx="5138954" cy="329623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2400" b="0" cap="none" spc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CURVA DE AVANÇO FÍSICO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_PG 1_ 2023 - </a:t>
            </a:r>
            <a:r>
              <a:rPr lang="pt-BR" sz="2400" b="0" cap="none" spc="0" baseline="0">
                <a:ln w="0"/>
                <a:solidFill>
                  <a:srgbClr val="00206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n-lt"/>
                <a:ea typeface="+mn-ea"/>
                <a:cs typeface="+mn-cs"/>
              </a:rPr>
              <a:t>PVC</a:t>
            </a:r>
          </a:p>
        </xdr:txBody>
      </xdr:sp>
    </xdr:grpSp>
    <xdr:clientData/>
  </xdr:twoCellAnchor>
  <xdr:twoCellAnchor>
    <xdr:from>
      <xdr:col>5</xdr:col>
      <xdr:colOff>2150353</xdr:colOff>
      <xdr:row>103</xdr:row>
      <xdr:rowOff>172835</xdr:rowOff>
    </xdr:from>
    <xdr:to>
      <xdr:col>43</xdr:col>
      <xdr:colOff>302721</xdr:colOff>
      <xdr:row>155</xdr:row>
      <xdr:rowOff>65810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209550</xdr:colOff>
          <xdr:row>104</xdr:row>
          <xdr:rowOff>171450</xdr:rowOff>
        </xdr:from>
        <xdr:to>
          <xdr:col>9</xdr:col>
          <xdr:colOff>476250</xdr:colOff>
          <xdr:row>108</xdr:row>
          <xdr:rowOff>19050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2408729</xdr:colOff>
      <xdr:row>5</xdr:row>
      <xdr:rowOff>171681</xdr:rowOff>
    </xdr:from>
    <xdr:to>
      <xdr:col>23</xdr:col>
      <xdr:colOff>332583</xdr:colOff>
      <xdr:row>6</xdr:row>
      <xdr:rowOff>391871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9076229" y="1558521"/>
          <a:ext cx="8988094" cy="471650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PARADA 2023 - PVC</a:t>
          </a:r>
          <a:endParaRPr lang="pt-BR" sz="2400" b="0" cap="none" spc="0" baseline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105</xdr:col>
          <xdr:colOff>142875</xdr:colOff>
          <xdr:row>7</xdr:row>
          <xdr:rowOff>142875</xdr:rowOff>
        </xdr:from>
        <xdr:to>
          <xdr:col>106</xdr:col>
          <xdr:colOff>1181100</xdr:colOff>
          <xdr:row>8</xdr:row>
          <xdr:rowOff>209550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115</xdr:col>
      <xdr:colOff>120650</xdr:colOff>
      <xdr:row>7</xdr:row>
      <xdr:rowOff>213360</xdr:rowOff>
    </xdr:from>
    <xdr:ext cx="1670564" cy="413385"/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750" y="236220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20</xdr:col>
      <xdr:colOff>259623</xdr:colOff>
      <xdr:row>105</xdr:row>
      <xdr:rowOff>131083</xdr:rowOff>
    </xdr:from>
    <xdr:to>
      <xdr:col>30</xdr:col>
      <xdr:colOff>323955</xdr:colOff>
      <xdr:row>109</xdr:row>
      <xdr:rowOff>78100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16482603" y="25985743"/>
          <a:ext cx="5146872" cy="67853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4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HISTOGRAMA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_PARADA 2023</a:t>
          </a:r>
          <a:r>
            <a:rPr lang="pt-BR" sz="11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_</a:t>
          </a:r>
          <a:r>
            <a:rPr lang="pt-BR" sz="24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PG 1_ 2023 - PVC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117</xdr:col>
          <xdr:colOff>142875</xdr:colOff>
          <xdr:row>7</xdr:row>
          <xdr:rowOff>142875</xdr:rowOff>
        </xdr:from>
        <xdr:to>
          <xdr:col>118</xdr:col>
          <xdr:colOff>1181100</xdr:colOff>
          <xdr:row>8</xdr:row>
          <xdr:rowOff>209550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127</xdr:col>
      <xdr:colOff>120650</xdr:colOff>
      <xdr:row>7</xdr:row>
      <xdr:rowOff>213360</xdr:rowOff>
    </xdr:from>
    <xdr:ext cx="1670564" cy="413385"/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9490" y="236220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129</xdr:col>
          <xdr:colOff>142875</xdr:colOff>
          <xdr:row>7</xdr:row>
          <xdr:rowOff>142875</xdr:rowOff>
        </xdr:from>
        <xdr:to>
          <xdr:col>130</xdr:col>
          <xdr:colOff>1181100</xdr:colOff>
          <xdr:row>8</xdr:row>
          <xdr:rowOff>209550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139</xdr:col>
      <xdr:colOff>120650</xdr:colOff>
      <xdr:row>7</xdr:row>
      <xdr:rowOff>213360</xdr:rowOff>
    </xdr:from>
    <xdr:ext cx="1670564" cy="413385"/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7230" y="2362200"/>
          <a:ext cx="1670564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104775</xdr:rowOff>
        </xdr:from>
        <xdr:to>
          <xdr:col>1</xdr:col>
          <xdr:colOff>542925</xdr:colOff>
          <xdr:row>1</xdr:row>
          <xdr:rowOff>190500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0</xdr:row>
      <xdr:rowOff>116019</xdr:rowOff>
    </xdr:from>
    <xdr:to>
      <xdr:col>5</xdr:col>
      <xdr:colOff>1527688</xdr:colOff>
      <xdr:row>1</xdr:row>
      <xdr:rowOff>190499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3030" y="116019"/>
          <a:ext cx="975238" cy="23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no/Documents/00_Priner/2018.09.17/2018.11_Novembro/02_2018.11_DHT%20Andaime_2018.11.24_46000098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riac28/Documents/Priner_UNIB/05_BMs/2018.08_Agosto/02_2018.08_DHT%20Andaime_2018.08.22_46000098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jamento\1-%20CONTRATO%20BRASKEM-AL\3%20-%20PLANEJAMENTO\1%20-%20PROJETOS\4%20-%20PARADA%20PVC%20-%20PG%2005\Pr&#233;via%20ORC.%20Parada%20PVC_Rev-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soterm%20Wilian\Desktop\TRABALHANDO\UCS\Pre&#769;via%20ORC.%20Parada%20Manutenc&#807;a&#771;o%20UCS_Rev-03%20-%20REPLANEJAMENT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SOTERM\DOW\PARADA%20DE%20MANUTEN&#199;&#195;O\PARADA%20GERAL%20-%202020\ADD'ON%20PL%20C\C&#225;lculo%20&#225;rea%20de%20eq.%20Pl-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kba06\rede\Users\altemc01\Documents\01%20MillsSI%20BKM\00_Controle%20Integrado_PROG&amp;RDO&amp;BM_2016.06.JUN_medi&#231;&#227;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ie01002\Fabio%20Alarcon\Documents%20and%20Settings\TRIE01002\Meus%20documentos\F&#225;bio\Planejamento\Medi&#231;&#227;o\01%20Janeiro\Documents%20and%20Settings\REGAP\Meus%20documentos\Medi&#231;&#227;o\PLANEJ\PLANEJAMENTO\FINANCEI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ie01002\Fabio%20Alarcon\Documents%20and%20Settings\TRIE01002\Meus%20documentos\F&#225;bio\Planejamento\Medi&#231;&#227;o\01%20Janeiro\Documents%20and%20Settings\REGAP\Meus%20documentos\Medi&#231;&#227;o\PLANEJ\PLANEJAMENTO\FINANCEI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0_Monsertec/1.1_Q1/55_BMs/2020.11/2020.11_DHT_Andaime_4600019864_AFC.xlsb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_CTL.AND.ROT_BM%20ATUAL_2017.06.30_TCZI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_Controle%20Integrado_PROG&amp;RDO&amp;BM_2016.06.JUN%20%20REV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le04002\Meus%20documentos\Documents%20and%20Settings\TRIE01002\Meus%20documentos\F&#225;bio\Clorosoda\Avan&#231;o%20Geral\Mapa%20Resumo\02%20Fevereiro\Resumo%20Geral%2027-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raskem\06-AS\2023\AS-088-2023%20-PARADA%20DEP%20-%20P-1106%20%20%20-%20(ISOLAMENTO)%20REV.01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temc01/Documents/01%20MillsSI%20BKM/05_BMs/01.2017_Janeiro/01_Controle%20de%20Andaimes_2017.01%20JAN_ROTINA_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ilha%20Evid&#234;nc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sertec\Desktop\OLEFINAS%20JOHNNY\07-JULHO\ISOLAMENTO\2020.11_DHT_ISOLAMENTO_4600019864_BMF_REV.01%20JUNHO%20FORNOS.ROTINA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8-rog&#233;rio\c\Meus%20documentos\Promon-Concremat\Planilhas\Planejamento\Plan.%20Sem26\CPC\EAP%20C.Plan%20-%20Padr&#227;o%20Alunorte%20-%20Semana%20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cam33\gr_unpo_pc_ba$\BPS\Arvore\UDNN\Cpl\PrjCama&#231;ariCaprolact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le04002\Meus%20documentos\Documents%20and%20Settings\TRIE01002\Meus%20documentos\F&#225;bio\Clorosoda\Avan&#231;o%20Geral\Mapa%20Resumo\02%20Fevereiro\Resumo%20Geral%2027-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98-rog&#233;rio\c\Meus%20documentos\Promon-Concremat\Planilhas\Planejamento\Plan.%20Sem26\CPC\EAP%20C.Plan%20-%20Padr&#227;o%20Alunorte%20-%20Semana%20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apghnsp02\fmol\CBES\1600-1699\1675%20Hubbell%20Service%20Center%20Steel\Data\Analysis\Hubbell%20Stl%20Master%20Data%20File%2015Aug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ncars\AppData\Local\Microsoft\Windows\Temporary%20Internet%20Files\Content.Outlook\D3WLMVXJ\MOCK_KA2_SP\MOCK_PROPOSAL_KA2_CROSS_SECTORAL\LLP_BEST_PRACTICES_KA2_KA3\KA2_LEARNIT\543305-budg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kba06\rede\Users\altemc01\Documents\01%20MillsSI%20BKM\00_Controle%20Integrado_PROG&amp;RDO&amp;BM_2016.02.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EQUIPE"/>
      <sheetName val="RES.1"/>
      <sheetName val="DHT (2)"/>
      <sheetName val="DHT"/>
      <sheetName val="RESUMO"/>
    </sheetNames>
    <sheetDataSet>
      <sheetData sheetId="0">
        <row r="41">
          <cell r="B41" t="str">
            <v>#DIG.</v>
          </cell>
        </row>
        <row r="42">
          <cell r="B42" t="str">
            <v>APOIO</v>
          </cell>
        </row>
        <row r="43">
          <cell r="B43" t="str">
            <v>APOIO A-300</v>
          </cell>
        </row>
        <row r="44">
          <cell r="B44" t="str">
            <v>PAR. A-300</v>
          </cell>
        </row>
        <row r="45">
          <cell r="B45" t="str">
            <v>PAR. A-300_HH</v>
          </cell>
        </row>
        <row r="46">
          <cell r="B46" t="str">
            <v>BA-4102</v>
          </cell>
        </row>
        <row r="47">
          <cell r="B47" t="str">
            <v>BA-4102_HH</v>
          </cell>
        </row>
        <row r="48">
          <cell r="B48" t="str">
            <v>APOIO ADM</v>
          </cell>
        </row>
        <row r="49">
          <cell r="B49" t="str">
            <v>APOIO À CIVIL</v>
          </cell>
        </row>
        <row r="50">
          <cell r="B50" t="str">
            <v>APOIO CIVIL UO-II</v>
          </cell>
        </row>
        <row r="51">
          <cell r="B51" t="str">
            <v>ASE</v>
          </cell>
        </row>
        <row r="52">
          <cell r="B52" t="str">
            <v>BA-1103</v>
          </cell>
        </row>
        <row r="53">
          <cell r="B53" t="str">
            <v>BA-1101</v>
          </cell>
        </row>
        <row r="54">
          <cell r="B54" t="str">
            <v>BA-1101_HH</v>
          </cell>
        </row>
        <row r="55">
          <cell r="B55" t="str">
            <v>CENTRAL CAMAÇARI</v>
          </cell>
        </row>
        <row r="56">
          <cell r="B56" t="str">
            <v>DA-2351 B</v>
          </cell>
        </row>
        <row r="57">
          <cell r="B57" t="str">
            <v>DA-4406</v>
          </cell>
        </row>
        <row r="58">
          <cell r="B58" t="str">
            <v>DA-5208</v>
          </cell>
        </row>
        <row r="59">
          <cell r="B59" t="str">
            <v>DA-5258</v>
          </cell>
        </row>
        <row r="60">
          <cell r="B60" t="str">
            <v>A-2300</v>
          </cell>
        </row>
        <row r="61">
          <cell r="B61" t="str">
            <v>DEP</v>
          </cell>
        </row>
        <row r="62">
          <cell r="B62" t="str">
            <v>DTG</v>
          </cell>
        </row>
        <row r="63">
          <cell r="B63" t="str">
            <v>DTG FORNOS</v>
          </cell>
        </row>
        <row r="64">
          <cell r="B64" t="str">
            <v>DTG REC´s 2017</v>
          </cell>
        </row>
        <row r="65">
          <cell r="B65" t="str">
            <v>DTG REC´s 2018</v>
          </cell>
        </row>
        <row r="66">
          <cell r="B66" t="str">
            <v>DTG TIB</v>
          </cell>
        </row>
        <row r="67">
          <cell r="B67" t="str">
            <v>DTG UA</v>
          </cell>
        </row>
        <row r="68">
          <cell r="B68" t="str">
            <v>DTG UA-III</v>
          </cell>
        </row>
        <row r="69">
          <cell r="B69" t="str">
            <v>DTG UO</v>
          </cell>
        </row>
        <row r="70">
          <cell r="B70" t="str">
            <v>DTP ( FIBRAS )</v>
          </cell>
        </row>
        <row r="71">
          <cell r="B71" t="str">
            <v>EA-4501 A</v>
          </cell>
        </row>
        <row r="72">
          <cell r="B72" t="str">
            <v>EF-1900 B</v>
          </cell>
        </row>
        <row r="73">
          <cell r="B73" t="str">
            <v>EF-1900 I</v>
          </cell>
        </row>
        <row r="74">
          <cell r="B74" t="str">
            <v>EF-1900A</v>
          </cell>
        </row>
        <row r="75">
          <cell r="B75" t="str">
            <v>EF-1900B</v>
          </cell>
        </row>
        <row r="76">
          <cell r="B76" t="str">
            <v>EQUIPE TELHADO</v>
          </cell>
        </row>
        <row r="77">
          <cell r="B77" t="str">
            <v>EXTRA</v>
          </cell>
        </row>
        <row r="78">
          <cell r="B78" t="str">
            <v>FB-952 A</v>
          </cell>
        </row>
        <row r="79">
          <cell r="B79" t="str">
            <v>FB-951 D</v>
          </cell>
        </row>
        <row r="80">
          <cell r="B80" t="str">
            <v>FB-952 A_MM</v>
          </cell>
        </row>
        <row r="81">
          <cell r="B81" t="str">
            <v>FB-952 B</v>
          </cell>
        </row>
        <row r="82">
          <cell r="B82" t="str">
            <v>FB-967</v>
          </cell>
        </row>
        <row r="83">
          <cell r="B83" t="str">
            <v>FB-966</v>
          </cell>
        </row>
        <row r="84">
          <cell r="B84" t="str">
            <v>FB-1002 X</v>
          </cell>
        </row>
        <row r="85">
          <cell r="B85" t="str">
            <v>FB-4061</v>
          </cell>
        </row>
        <row r="86">
          <cell r="B86" t="str">
            <v>FB-4061_HH</v>
          </cell>
        </row>
        <row r="87">
          <cell r="B87" t="str">
            <v>FORNOS</v>
          </cell>
        </row>
        <row r="88">
          <cell r="B88" t="str">
            <v>GPA UA I</v>
          </cell>
        </row>
        <row r="89">
          <cell r="B89" t="str">
            <v>GPA UA II</v>
          </cell>
        </row>
        <row r="90">
          <cell r="B90" t="str">
            <v>GPA UO I</v>
          </cell>
        </row>
        <row r="91">
          <cell r="B91" t="str">
            <v>GPA UO II</v>
          </cell>
        </row>
        <row r="92">
          <cell r="B92" t="str">
            <v>GPA UTE</v>
          </cell>
        </row>
        <row r="93">
          <cell r="B93" t="str">
            <v>GV-5301 D</v>
          </cell>
        </row>
        <row r="94">
          <cell r="B94" t="str">
            <v>GV-5301 H_HH</v>
          </cell>
        </row>
        <row r="95">
          <cell r="B95" t="str">
            <v>GV-5301 D_HH</v>
          </cell>
        </row>
        <row r="96">
          <cell r="B96" t="str">
            <v>GV-5301 E</v>
          </cell>
        </row>
        <row r="97">
          <cell r="B97" t="str">
            <v>GV-5301 E_HH</v>
          </cell>
        </row>
        <row r="98">
          <cell r="B98" t="str">
            <v>GV-5301 H</v>
          </cell>
        </row>
        <row r="99">
          <cell r="B99" t="str">
            <v>INSP. CATÓDICA UO-I</v>
          </cell>
        </row>
        <row r="100">
          <cell r="B100" t="str">
            <v>INS-PARADA</v>
          </cell>
        </row>
        <row r="101">
          <cell r="B101" t="str">
            <v>INSPEÇÃO</v>
          </cell>
        </row>
        <row r="102">
          <cell r="B102" t="str">
            <v>INSPEÇÃO PRÉ-PARADA</v>
          </cell>
        </row>
        <row r="103">
          <cell r="B103" t="str">
            <v>ISOL. A-1000</v>
          </cell>
        </row>
        <row r="104">
          <cell r="B104" t="str">
            <v>LAB. UA-I</v>
          </cell>
        </row>
        <row r="105">
          <cell r="B105" t="str">
            <v>LINHA DE FACILIDADES</v>
          </cell>
        </row>
        <row r="106">
          <cell r="B106" t="str">
            <v>LINHA DE FW</v>
          </cell>
        </row>
        <row r="107">
          <cell r="B107" t="str">
            <v>LINHA DE V-15 EXTERNO</v>
          </cell>
        </row>
        <row r="108">
          <cell r="B108" t="str">
            <v>LINHA DE V-15 INTERNO</v>
          </cell>
        </row>
        <row r="109">
          <cell r="B109" t="str">
            <v>MB-5301G</v>
          </cell>
        </row>
        <row r="110">
          <cell r="B110" t="str">
            <v>NOTAS GM - EA-1142</v>
          </cell>
        </row>
        <row r="111">
          <cell r="B111" t="str">
            <v>NOTAS Z-3</v>
          </cell>
        </row>
        <row r="112">
          <cell r="B112" t="str">
            <v>PAR. UA-II 2018_HH</v>
          </cell>
        </row>
        <row r="113">
          <cell r="B113" t="str">
            <v>PARADA</v>
          </cell>
        </row>
        <row r="114">
          <cell r="B114" t="str">
            <v>PARADA (PJ)</v>
          </cell>
        </row>
        <row r="115">
          <cell r="B115" t="str">
            <v>PARADA UA-II 2018</v>
          </cell>
        </row>
        <row r="116">
          <cell r="B116" t="str">
            <v>PE-3</v>
          </cell>
        </row>
        <row r="117">
          <cell r="B117" t="str">
            <v>PIT STOP</v>
          </cell>
        </row>
        <row r="118">
          <cell r="B118" t="str">
            <v>PIT STOP A-350</v>
          </cell>
        </row>
        <row r="119">
          <cell r="B119" t="str">
            <v>PIT STOP A-5100</v>
          </cell>
        </row>
        <row r="120">
          <cell r="B120" t="str">
            <v>PIT STOP A-5200</v>
          </cell>
        </row>
        <row r="121">
          <cell r="B121" t="str">
            <v>PJ - A-1000</v>
          </cell>
        </row>
        <row r="122">
          <cell r="B122" t="str">
            <v>PJ - EA-4417</v>
          </cell>
        </row>
        <row r="123">
          <cell r="B123" t="str">
            <v>PJ A-1900</v>
          </cell>
        </row>
        <row r="124">
          <cell r="B124" t="str">
            <v>PJ A-300</v>
          </cell>
        </row>
        <row r="125">
          <cell r="B125" t="str">
            <v>PJ-EA-1501 A/B</v>
          </cell>
        </row>
        <row r="126">
          <cell r="B126" t="str">
            <v>PJ-EA-4417 A/B</v>
          </cell>
        </row>
        <row r="127">
          <cell r="B127" t="str">
            <v>PQ B-01</v>
          </cell>
        </row>
        <row r="128">
          <cell r="B128" t="str">
            <v>PQ B-02</v>
          </cell>
        </row>
        <row r="129">
          <cell r="B129" t="str">
            <v>PRÉ-PARADA</v>
          </cell>
        </row>
        <row r="130">
          <cell r="B130" t="str">
            <v>PROJ. A-1000</v>
          </cell>
        </row>
        <row r="131">
          <cell r="B131" t="str">
            <v>PT-10</v>
          </cell>
        </row>
        <row r="132">
          <cell r="B132" t="str">
            <v>REC´s 2017 FW/UA</v>
          </cell>
        </row>
        <row r="133">
          <cell r="B133" t="str">
            <v>REC´s 2017 FW/UO</v>
          </cell>
        </row>
        <row r="134">
          <cell r="B134" t="str">
            <v>REC´s 2017 TIB</v>
          </cell>
        </row>
        <row r="135">
          <cell r="B135" t="str">
            <v>REC´s 2017 UA-I</v>
          </cell>
        </row>
        <row r="136">
          <cell r="B136" t="str">
            <v>REC´s 2017 UA-II</v>
          </cell>
        </row>
        <row r="137">
          <cell r="B137" t="str">
            <v>REC´s 2017 UO</v>
          </cell>
        </row>
        <row r="138">
          <cell r="B138" t="str">
            <v>REC´s 2017 UA</v>
          </cell>
        </row>
        <row r="139">
          <cell r="B139" t="str">
            <v>REC´s 2017 UO-I</v>
          </cell>
        </row>
        <row r="140">
          <cell r="B140" t="str">
            <v>REC´s 2017 UO-II</v>
          </cell>
        </row>
        <row r="141">
          <cell r="B141" t="str">
            <v>REC´s 2017 UTE</v>
          </cell>
        </row>
        <row r="142">
          <cell r="B142" t="str">
            <v>REC´S ESPECIAIS</v>
          </cell>
        </row>
        <row r="143">
          <cell r="B143" t="str">
            <v>REC´s UO</v>
          </cell>
        </row>
        <row r="144">
          <cell r="B144" t="str">
            <v>REC´s UO I</v>
          </cell>
        </row>
        <row r="145">
          <cell r="B145" t="str">
            <v>REC-311335</v>
          </cell>
        </row>
        <row r="146">
          <cell r="B146" t="str">
            <v>REC-313736</v>
          </cell>
        </row>
        <row r="147">
          <cell r="B147" t="str">
            <v>RECs 2017</v>
          </cell>
        </row>
        <row r="148">
          <cell r="B148" t="str">
            <v>RECs UA II (ROT.)</v>
          </cell>
        </row>
        <row r="149">
          <cell r="B149" t="str">
            <v>REFEITÓRIO CENTRAL</v>
          </cell>
        </row>
        <row r="150">
          <cell r="B150" t="str">
            <v>REGENERAÇÃO</v>
          </cell>
        </row>
        <row r="151">
          <cell r="B151" t="str">
            <v>RMA 1</v>
          </cell>
        </row>
        <row r="152">
          <cell r="B152" t="str">
            <v>RMA 5</v>
          </cell>
        </row>
        <row r="153">
          <cell r="B153" t="str">
            <v>RMA 7</v>
          </cell>
        </row>
        <row r="154">
          <cell r="B154" t="str">
            <v>RMA HD</v>
          </cell>
        </row>
        <row r="155">
          <cell r="B155" t="str">
            <v>RMA HDC</v>
          </cell>
        </row>
        <row r="156">
          <cell r="B156" t="str">
            <v>RMA 7D</v>
          </cell>
        </row>
        <row r="157">
          <cell r="B157" t="str">
            <v>RMA 8</v>
          </cell>
        </row>
        <row r="158">
          <cell r="B158" t="str">
            <v>RMA 9</v>
          </cell>
        </row>
        <row r="159">
          <cell r="B159" t="str">
            <v>RMA 9 E</v>
          </cell>
        </row>
        <row r="160">
          <cell r="B160" t="str">
            <v>RMA 9 I</v>
          </cell>
        </row>
        <row r="161">
          <cell r="B161" t="str">
            <v>RMA 9 M</v>
          </cell>
        </row>
        <row r="162">
          <cell r="B162" t="str">
            <v>SF-6</v>
          </cell>
        </row>
        <row r="163">
          <cell r="B163" t="str">
            <v>STEAM TRACE</v>
          </cell>
        </row>
        <row r="164">
          <cell r="B164" t="str">
            <v>TANCAGEM</v>
          </cell>
        </row>
        <row r="165">
          <cell r="B165" t="str">
            <v>TECHBIOS</v>
          </cell>
        </row>
        <row r="166">
          <cell r="B166" t="str">
            <v>TG-5301 B</v>
          </cell>
        </row>
        <row r="167">
          <cell r="B167" t="str">
            <v>TG-5301-D</v>
          </cell>
        </row>
        <row r="168">
          <cell r="B168" t="str">
            <v>TROCADORES UO-I</v>
          </cell>
        </row>
        <row r="169">
          <cell r="B169" t="str">
            <v>TURNO DESLOCADO</v>
          </cell>
        </row>
        <row r="170">
          <cell r="B170" t="str">
            <v>TURNO PARADA</v>
          </cell>
        </row>
        <row r="171">
          <cell r="B171" t="str">
            <v>VAZAMENTOS UO-II</v>
          </cell>
        </row>
        <row r="172">
          <cell r="B172" t="str">
            <v>VENT´S &amp; DRENOS</v>
          </cell>
        </row>
        <row r="173">
          <cell r="B173" t="str">
            <v>FB-1029</v>
          </cell>
        </row>
        <row r="174">
          <cell r="B174" t="str">
            <v>PAR. REGUL. UA-I</v>
          </cell>
        </row>
        <row r="175">
          <cell r="B175" t="str">
            <v>REGENER. A-2300</v>
          </cell>
        </row>
        <row r="176">
          <cell r="B176" t="str">
            <v>PAR. REGUL. UA-I_HH</v>
          </cell>
        </row>
        <row r="177">
          <cell r="B177" t="str">
            <v>BKM ALAGOAS</v>
          </cell>
        </row>
        <row r="178">
          <cell r="B178" t="str">
            <v>DA-5201a04</v>
          </cell>
        </row>
        <row r="179">
          <cell r="B179" t="str">
            <v>INSP. UO-I PAR.2019</v>
          </cell>
        </row>
        <row r="180">
          <cell r="B180" t="str">
            <v>INSP. UTE PAR.2019</v>
          </cell>
        </row>
        <row r="181">
          <cell r="B181" t="str">
            <v>INSP. UA-I PAR.2019</v>
          </cell>
        </row>
        <row r="182">
          <cell r="B182" t="str">
            <v>INSP. TIB PAR.2019</v>
          </cell>
        </row>
        <row r="183">
          <cell r="B183" t="str">
            <v>FB-970</v>
          </cell>
        </row>
        <row r="184">
          <cell r="B184" t="str">
            <v>FB-2051 B</v>
          </cell>
        </row>
        <row r="185">
          <cell r="B185" t="str">
            <v>FB-1006</v>
          </cell>
        </row>
        <row r="186">
          <cell r="B186" t="str">
            <v>FB-1006_HH</v>
          </cell>
        </row>
        <row r="187">
          <cell r="B187" t="str">
            <v>P-5301 C</v>
          </cell>
        </row>
        <row r="188">
          <cell r="B188" t="str">
            <v>P-5302 C</v>
          </cell>
        </row>
        <row r="189">
          <cell r="B189" t="str">
            <v>BA-4110</v>
          </cell>
        </row>
        <row r="190">
          <cell r="B190" t="str">
            <v>BA-4110_HH</v>
          </cell>
        </row>
        <row r="191">
          <cell r="B191" t="str">
            <v>BLACKOUT</v>
          </cell>
        </row>
        <row r="192">
          <cell r="B192" t="str">
            <v>EXTRA INSPEÇÃO</v>
          </cell>
        </row>
        <row r="193">
          <cell r="B193" t="str">
            <v>P-02B&amp;C</v>
          </cell>
        </row>
        <row r="194">
          <cell r="B194" t="str">
            <v>TUB. HID. SUL</v>
          </cell>
        </row>
        <row r="195">
          <cell r="B195" t="str">
            <v>D-5301A1&amp;A2</v>
          </cell>
        </row>
        <row r="196">
          <cell r="B196" t="str">
            <v>VAZAMENTOS UO-I</v>
          </cell>
        </row>
        <row r="197">
          <cell r="B197" t="str">
            <v>GB-5301</v>
          </cell>
        </row>
        <row r="198">
          <cell r="B198" t="str">
            <v>PLANO PINT. UTE</v>
          </cell>
        </row>
        <row r="199">
          <cell r="B199" t="str">
            <v>PLANO PINT. TUB. 9C</v>
          </cell>
        </row>
        <row r="200">
          <cell r="B200" t="str">
            <v>TUB. 9C (CALDEIRARIA)</v>
          </cell>
        </row>
        <row r="201">
          <cell r="B201" t="str">
            <v>TUB. 32C 2017 - DTG</v>
          </cell>
        </row>
        <row r="202">
          <cell r="B202" t="str">
            <v>BA-4101</v>
          </cell>
        </row>
        <row r="203">
          <cell r="B203" t="str">
            <v>BA-4101_HH</v>
          </cell>
        </row>
        <row r="204">
          <cell r="B204" t="str">
            <v>BA-1108</v>
          </cell>
        </row>
        <row r="205">
          <cell r="B205" t="str">
            <v>BA-1108_HH</v>
          </cell>
        </row>
        <row r="206">
          <cell r="B206" t="str">
            <v>BA-4106</v>
          </cell>
        </row>
        <row r="207">
          <cell r="B207" t="str">
            <v>BA-4106_HH</v>
          </cell>
        </row>
        <row r="208">
          <cell r="B208" t="str">
            <v>SSMA</v>
          </cell>
        </row>
        <row r="209">
          <cell r="B209" t="str">
            <v>PJ DEP - BA-4101</v>
          </cell>
        </row>
        <row r="210">
          <cell r="B210" t="str">
            <v>REC´s 2018 TIB</v>
          </cell>
        </row>
        <row r="211">
          <cell r="B211" t="str">
            <v>REC´s 2018 UO</v>
          </cell>
        </row>
        <row r="212">
          <cell r="B212" t="str">
            <v>REC´s 2018 UA</v>
          </cell>
        </row>
        <row r="213">
          <cell r="B213" t="str">
            <v>REC´s 2018 UTE</v>
          </cell>
        </row>
        <row r="214">
          <cell r="B214" t="str">
            <v>MB-5302A</v>
          </cell>
        </row>
        <row r="215">
          <cell r="B215" t="str">
            <v>PJ-0601157 (BA-4101)</v>
          </cell>
        </row>
        <row r="216">
          <cell r="B216" t="str">
            <v>PJ-0601157</v>
          </cell>
        </row>
        <row r="217">
          <cell r="B217" t="str">
            <v>PJ-0601133</v>
          </cell>
        </row>
        <row r="218">
          <cell r="B218" t="str">
            <v>PJ-0601179 (A-2300)</v>
          </cell>
        </row>
        <row r="219">
          <cell r="B219" t="str">
            <v>PJ-0601179 (A-2300)_HH</v>
          </cell>
        </row>
        <row r="220">
          <cell r="B220" t="str">
            <v>PJ-0601179 (A-300)</v>
          </cell>
        </row>
        <row r="221">
          <cell r="B221" t="str">
            <v>PJ-0600663 (SE-21)</v>
          </cell>
        </row>
        <row r="222">
          <cell r="B222" t="str">
            <v>PJ-06001147 (ILHA 6/9)_HH</v>
          </cell>
        </row>
        <row r="223">
          <cell r="B223" t="str">
            <v>PJ-06001147 (ILHA 6/9)</v>
          </cell>
        </row>
        <row r="224">
          <cell r="B224" t="str">
            <v>PJ-0600603 (FB's PTE)</v>
          </cell>
        </row>
        <row r="225">
          <cell r="B225" t="str">
            <v>PJ-0600603 (FB's PTE)_HH</v>
          </cell>
        </row>
        <row r="226">
          <cell r="B226" t="str">
            <v>PJ-0601175 (TEGAL)</v>
          </cell>
        </row>
        <row r="227">
          <cell r="B227" t="str">
            <v>PJ-0601175 (TEGAL)_HH</v>
          </cell>
        </row>
        <row r="228">
          <cell r="B228" t="str">
            <v>PJ-0601035 (TEGAL)</v>
          </cell>
        </row>
        <row r="229">
          <cell r="B229" t="str">
            <v>PJ-0600952 (UTE)</v>
          </cell>
        </row>
        <row r="230">
          <cell r="B230" t="str">
            <v>PJ-0601717 (UTE)</v>
          </cell>
        </row>
        <row r="231">
          <cell r="B231" t="str">
            <v>PJ-0601717 (UTE)_HH</v>
          </cell>
        </row>
        <row r="232">
          <cell r="B232" t="str">
            <v>PJ-0601019 (A-2350)</v>
          </cell>
        </row>
        <row r="233">
          <cell r="B233" t="str">
            <v>PJ-0601019 (A-2350)_HH</v>
          </cell>
        </row>
        <row r="234">
          <cell r="B234" t="str">
            <v>PJ-0601158</v>
          </cell>
        </row>
        <row r="235">
          <cell r="B235" t="str">
            <v>PJ-0600478 (A-2300)</v>
          </cell>
        </row>
        <row r="236">
          <cell r="B236" t="str">
            <v>PJ-0600478 (A-2300)_HH</v>
          </cell>
        </row>
        <row r="237">
          <cell r="B237" t="str">
            <v>PJ-0600603 (FB-973)</v>
          </cell>
        </row>
        <row r="238">
          <cell r="B238" t="str">
            <v>PJ-0600596</v>
          </cell>
        </row>
        <row r="239">
          <cell r="B239" t="str">
            <v>PJ-0600596_HH</v>
          </cell>
        </row>
        <row r="240">
          <cell r="B240" t="str">
            <v>PJ-0601509</v>
          </cell>
        </row>
        <row r="241">
          <cell r="B241" t="str">
            <v>PJ-0601509_HH</v>
          </cell>
        </row>
        <row r="242">
          <cell r="B242" t="str">
            <v>PJ-0601262</v>
          </cell>
        </row>
        <row r="243">
          <cell r="B243" t="str">
            <v>PJ-0601820</v>
          </cell>
        </row>
        <row r="244">
          <cell r="B244" t="str">
            <v>PJ-0601820_HH</v>
          </cell>
        </row>
        <row r="245">
          <cell r="B245" t="str">
            <v>PJ-0601172</v>
          </cell>
        </row>
        <row r="246">
          <cell r="B246" t="str">
            <v>PJ-0601432</v>
          </cell>
        </row>
        <row r="247">
          <cell r="B247" t="str">
            <v>PJ-0601432_HH</v>
          </cell>
        </row>
        <row r="248">
          <cell r="B248" t="str">
            <v>PJ-0601415</v>
          </cell>
        </row>
        <row r="249">
          <cell r="B249" t="str">
            <v>GV-5301 B</v>
          </cell>
        </row>
        <row r="250">
          <cell r="B250" t="str">
            <v>GV-5301 B_HH</v>
          </cell>
        </row>
        <row r="251">
          <cell r="B251" t="str">
            <v>PJ-0600782 (DA-4104)</v>
          </cell>
        </row>
        <row r="252">
          <cell r="B252" t="str">
            <v>DTG A-1000</v>
          </cell>
        </row>
        <row r="253">
          <cell r="B253" t="str">
            <v>DTG A-1000_HH</v>
          </cell>
        </row>
        <row r="254">
          <cell r="B254" t="str">
            <v>A-350</v>
          </cell>
        </row>
        <row r="255">
          <cell r="B255" t="str">
            <v>PLANTÃO</v>
          </cell>
        </row>
        <row r="256">
          <cell r="B256" t="str">
            <v>DA-4103</v>
          </cell>
        </row>
        <row r="257">
          <cell r="B257" t="str">
            <v>CXS CD/OD</v>
          </cell>
        </row>
        <row r="258">
          <cell r="B258" t="str">
            <v>ELÉTRICA</v>
          </cell>
        </row>
        <row r="259">
          <cell r="B259" t="str">
            <v>PAR. A-350</v>
          </cell>
        </row>
        <row r="260">
          <cell r="B260" t="str">
            <v>PAR. A-350_HH</v>
          </cell>
        </row>
        <row r="261">
          <cell r="B261" t="str">
            <v>FB-1009</v>
          </cell>
        </row>
        <row r="262">
          <cell r="B262" t="str">
            <v>FB-973</v>
          </cell>
        </row>
        <row r="263">
          <cell r="B263" t="str">
            <v>FB-1009_HH</v>
          </cell>
        </row>
        <row r="264">
          <cell r="B264" t="str">
            <v>FB-963 A</v>
          </cell>
        </row>
        <row r="265">
          <cell r="B265" t="str">
            <v>FB-963 A_HH</v>
          </cell>
        </row>
        <row r="266">
          <cell r="B266" t="str">
            <v>LINHA FW</v>
          </cell>
        </row>
        <row r="267">
          <cell r="B267" t="str">
            <v>BA-1104 (BARREIRAS)</v>
          </cell>
        </row>
        <row r="268">
          <cell r="B268" t="str">
            <v>BA-4102 (BARREIRAS)</v>
          </cell>
        </row>
        <row r="269">
          <cell r="B269" t="str">
            <v>LINHA DE 20"&amp;60"</v>
          </cell>
        </row>
        <row r="270">
          <cell r="B270" t="str">
            <v>LH DE CI (GV-5301 D)</v>
          </cell>
        </row>
        <row r="271">
          <cell r="B271" t="str">
            <v>UA-III</v>
          </cell>
        </row>
        <row r="272">
          <cell r="B272" t="str">
            <v>ADEQUAÇÃO A-350</v>
          </cell>
        </row>
        <row r="273">
          <cell r="B273" t="str">
            <v>GBM-1940-AX</v>
          </cell>
        </row>
        <row r="274">
          <cell r="B274" t="str">
            <v>PJ_PR-15002_ISOL.</v>
          </cell>
        </row>
        <row r="275">
          <cell r="B275" t="str">
            <v>PJ_A-1000_ISOL.</v>
          </cell>
        </row>
        <row r="276">
          <cell r="B276" t="str">
            <v>FB-1052</v>
          </cell>
        </row>
        <row r="277">
          <cell r="B277" t="str">
            <v>BA-1112 (BARREIRAS)</v>
          </cell>
        </row>
        <row r="278">
          <cell r="B278" t="str">
            <v>BANDEIJAMENTO A-1060</v>
          </cell>
        </row>
        <row r="279">
          <cell r="B279" t="str">
            <v>GBT-1201</v>
          </cell>
        </row>
        <row r="280">
          <cell r="B280" t="str">
            <v>BA-1106_HH</v>
          </cell>
        </row>
        <row r="281">
          <cell r="B281" t="str">
            <v>BA-1106</v>
          </cell>
        </row>
        <row r="282">
          <cell r="B282" t="str">
            <v>GV-5301 C</v>
          </cell>
        </row>
        <row r="283">
          <cell r="B283" t="str">
            <v>GV-5301 A</v>
          </cell>
        </row>
        <row r="284">
          <cell r="B284" t="str">
            <v>GV-5301 A_HH</v>
          </cell>
        </row>
        <row r="285">
          <cell r="B285" t="str">
            <v>GARANTIA</v>
          </cell>
        </row>
        <row r="286">
          <cell r="B286" t="str">
            <v>GI-4101 A</v>
          </cell>
        </row>
        <row r="287">
          <cell r="B287" t="str">
            <v>GI-4101 A_HH</v>
          </cell>
        </row>
        <row r="288">
          <cell r="B288" t="str">
            <v>EF-25201 - TEGAL</v>
          </cell>
        </row>
        <row r="289">
          <cell r="B289" t="str">
            <v>FB-1003 X</v>
          </cell>
        </row>
        <row r="290">
          <cell r="B290" t="str">
            <v>FB-961 D</v>
          </cell>
        </row>
        <row r="291">
          <cell r="B291" t="str">
            <v>TEGAL_DTG</v>
          </cell>
        </row>
        <row r="292">
          <cell r="B292" t="str">
            <v>P-5302 A</v>
          </cell>
        </row>
        <row r="293">
          <cell r="B293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Plan1"/>
      <sheetName val="EQUIPE"/>
      <sheetName val="RES.1"/>
      <sheetName val="DHT (2)"/>
      <sheetName val="DHT"/>
      <sheetName val="RESUMO"/>
    </sheetNames>
    <sheetDataSet>
      <sheetData sheetId="0">
        <row r="38">
          <cell r="B38" t="str">
            <v>#DIG.</v>
          </cell>
        </row>
        <row r="39">
          <cell r="B39" t="str">
            <v>APOIO</v>
          </cell>
        </row>
        <row r="40">
          <cell r="B40" t="str">
            <v>APOIO A-300</v>
          </cell>
        </row>
        <row r="41">
          <cell r="B41" t="str">
            <v>PAR. A-300</v>
          </cell>
        </row>
        <row r="42">
          <cell r="B42" t="str">
            <v>PAR. A-300_HH</v>
          </cell>
        </row>
        <row r="43">
          <cell r="B43" t="str">
            <v>BA-4102</v>
          </cell>
        </row>
        <row r="44">
          <cell r="B44" t="str">
            <v>BA-4102_HH</v>
          </cell>
        </row>
        <row r="45">
          <cell r="B45" t="str">
            <v>APOIO ADM</v>
          </cell>
        </row>
        <row r="46">
          <cell r="B46" t="str">
            <v>APOIO À CIVIL</v>
          </cell>
        </row>
        <row r="47">
          <cell r="B47" t="str">
            <v>APOIO CIVIL UO-II</v>
          </cell>
        </row>
        <row r="48">
          <cell r="B48" t="str">
            <v>ASE</v>
          </cell>
        </row>
        <row r="49">
          <cell r="B49" t="str">
            <v>BA-1103</v>
          </cell>
        </row>
        <row r="50">
          <cell r="B50" t="str">
            <v>BA-1101</v>
          </cell>
        </row>
        <row r="51">
          <cell r="B51" t="str">
            <v>BA-1101_HH</v>
          </cell>
        </row>
        <row r="52">
          <cell r="B52" t="str">
            <v>CENTRAL CAMAÇARI</v>
          </cell>
        </row>
        <row r="53">
          <cell r="B53" t="str">
            <v>DA-2351 B</v>
          </cell>
        </row>
        <row r="54">
          <cell r="B54" t="str">
            <v>DA-4406</v>
          </cell>
        </row>
        <row r="55">
          <cell r="B55" t="str">
            <v>DA-5208</v>
          </cell>
        </row>
        <row r="56">
          <cell r="B56" t="str">
            <v>DA-5258</v>
          </cell>
        </row>
        <row r="57">
          <cell r="B57" t="str">
            <v>A-2300</v>
          </cell>
        </row>
        <row r="58">
          <cell r="B58" t="str">
            <v>DEP</v>
          </cell>
        </row>
        <row r="59">
          <cell r="B59" t="str">
            <v>DTG</v>
          </cell>
        </row>
        <row r="60">
          <cell r="B60" t="str">
            <v>DTG FORNOS</v>
          </cell>
        </row>
        <row r="61">
          <cell r="B61" t="str">
            <v>DTG REC´s 2017</v>
          </cell>
        </row>
        <row r="62">
          <cell r="B62" t="str">
            <v>DTG REC´s 2018</v>
          </cell>
        </row>
        <row r="63">
          <cell r="B63" t="str">
            <v>DTG TIB</v>
          </cell>
        </row>
        <row r="64">
          <cell r="B64" t="str">
            <v>DTG UA</v>
          </cell>
        </row>
        <row r="65">
          <cell r="B65" t="str">
            <v>DTG UA-III</v>
          </cell>
        </row>
        <row r="66">
          <cell r="B66" t="str">
            <v>DTG UO</v>
          </cell>
        </row>
        <row r="67">
          <cell r="B67" t="str">
            <v>DTP ( FIBRAS )</v>
          </cell>
        </row>
        <row r="68">
          <cell r="B68" t="str">
            <v>EA-4501 A</v>
          </cell>
        </row>
        <row r="69">
          <cell r="B69" t="str">
            <v>EF-1900 B</v>
          </cell>
        </row>
        <row r="70">
          <cell r="B70" t="str">
            <v>EF-1900 I</v>
          </cell>
        </row>
        <row r="71">
          <cell r="B71" t="str">
            <v>EF-1900A</v>
          </cell>
        </row>
        <row r="72">
          <cell r="B72" t="str">
            <v>EF-1900B</v>
          </cell>
        </row>
        <row r="73">
          <cell r="B73" t="str">
            <v>EQUIPE TELHADO</v>
          </cell>
        </row>
        <row r="74">
          <cell r="B74" t="str">
            <v>EXTRA</v>
          </cell>
        </row>
        <row r="75">
          <cell r="B75" t="str">
            <v>FB-952 A</v>
          </cell>
        </row>
        <row r="76">
          <cell r="B76" t="str">
            <v>FB-952 A_MM</v>
          </cell>
        </row>
        <row r="77">
          <cell r="B77" t="str">
            <v>FB-952 B</v>
          </cell>
        </row>
        <row r="78">
          <cell r="B78" t="str">
            <v>FB-967</v>
          </cell>
        </row>
        <row r="79">
          <cell r="B79" t="str">
            <v>FB-966</v>
          </cell>
        </row>
        <row r="80">
          <cell r="B80" t="str">
            <v>FB-1002 X</v>
          </cell>
        </row>
        <row r="81">
          <cell r="B81" t="str">
            <v>FB-4061</v>
          </cell>
        </row>
        <row r="82">
          <cell r="B82" t="str">
            <v>FORNOS</v>
          </cell>
        </row>
        <row r="83">
          <cell r="B83" t="str">
            <v>GPA UA I</v>
          </cell>
        </row>
        <row r="84">
          <cell r="B84" t="str">
            <v>GPA UA II</v>
          </cell>
        </row>
        <row r="85">
          <cell r="B85" t="str">
            <v>GPA UO I</v>
          </cell>
        </row>
        <row r="86">
          <cell r="B86" t="str">
            <v>GPA UO II</v>
          </cell>
        </row>
        <row r="87">
          <cell r="B87" t="str">
            <v>GPA UTE</v>
          </cell>
        </row>
        <row r="88">
          <cell r="B88" t="str">
            <v>GV-5301 D</v>
          </cell>
        </row>
        <row r="89">
          <cell r="B89" t="str">
            <v>GV-5301 H_HH</v>
          </cell>
        </row>
        <row r="90">
          <cell r="B90" t="str">
            <v>GV-5301 D_HH</v>
          </cell>
        </row>
        <row r="91">
          <cell r="B91" t="str">
            <v>GV-5301 E</v>
          </cell>
        </row>
        <row r="92">
          <cell r="B92" t="str">
            <v>GV-5301 E_HH</v>
          </cell>
        </row>
        <row r="93">
          <cell r="B93" t="str">
            <v>GV-5301 H</v>
          </cell>
        </row>
        <row r="94">
          <cell r="B94" t="str">
            <v>INSP. CATÓDICA UO-I</v>
          </cell>
        </row>
        <row r="95">
          <cell r="B95" t="str">
            <v>INS-PARADA</v>
          </cell>
        </row>
        <row r="96">
          <cell r="B96" t="str">
            <v>INSPEÇÃO</v>
          </cell>
        </row>
        <row r="97">
          <cell r="B97" t="str">
            <v>INSPEÇÃO PRÉ-PARADA</v>
          </cell>
        </row>
        <row r="98">
          <cell r="B98" t="str">
            <v>ISOL. A-1000</v>
          </cell>
        </row>
        <row r="99">
          <cell r="B99" t="str">
            <v>LAB. UA-I</v>
          </cell>
        </row>
        <row r="100">
          <cell r="B100" t="str">
            <v>LINHA DE FACILIDADES</v>
          </cell>
        </row>
        <row r="101">
          <cell r="B101" t="str">
            <v>LINHA DE FW</v>
          </cell>
        </row>
        <row r="102">
          <cell r="B102" t="str">
            <v>LINHA DE V-15 EXTERNO</v>
          </cell>
        </row>
        <row r="103">
          <cell r="B103" t="str">
            <v>LINHA DE V-15 INTERNO</v>
          </cell>
        </row>
        <row r="104">
          <cell r="B104" t="str">
            <v>MB-5301G</v>
          </cell>
        </row>
        <row r="105">
          <cell r="B105" t="str">
            <v>NOTAS GM - EA-1142</v>
          </cell>
        </row>
        <row r="106">
          <cell r="B106" t="str">
            <v>NOTAS Z-3</v>
          </cell>
        </row>
        <row r="107">
          <cell r="B107" t="str">
            <v>PAR. UA-II 2018_HH</v>
          </cell>
        </row>
        <row r="108">
          <cell r="B108" t="str">
            <v>PARADA</v>
          </cell>
        </row>
        <row r="109">
          <cell r="B109" t="str">
            <v>PARADA (PJ)</v>
          </cell>
        </row>
        <row r="110">
          <cell r="B110" t="str">
            <v>PARADA UA-II 2018</v>
          </cell>
        </row>
        <row r="111">
          <cell r="B111" t="str">
            <v>PE-3</v>
          </cell>
        </row>
        <row r="112">
          <cell r="B112" t="str">
            <v>PIT STOP</v>
          </cell>
        </row>
        <row r="113">
          <cell r="B113" t="str">
            <v>PIT STOP A-350</v>
          </cell>
        </row>
        <row r="114">
          <cell r="B114" t="str">
            <v>PIT STOP A-5100</v>
          </cell>
        </row>
        <row r="115">
          <cell r="B115" t="str">
            <v>PIT STOP A-5200</v>
          </cell>
        </row>
        <row r="116">
          <cell r="B116" t="str">
            <v>PJ - A-1000</v>
          </cell>
        </row>
        <row r="117">
          <cell r="B117" t="str">
            <v>PJ - EA-4417</v>
          </cell>
        </row>
        <row r="118">
          <cell r="B118" t="str">
            <v>PJ A-1900</v>
          </cell>
        </row>
        <row r="119">
          <cell r="B119" t="str">
            <v>PJ A-300</v>
          </cell>
        </row>
        <row r="120">
          <cell r="B120" t="str">
            <v>PJ-EA-1501 A/B</v>
          </cell>
        </row>
        <row r="121">
          <cell r="B121" t="str">
            <v>PJ-EA-4417 A/B</v>
          </cell>
        </row>
        <row r="122">
          <cell r="B122" t="str">
            <v>PQ B-01</v>
          </cell>
        </row>
        <row r="123">
          <cell r="B123" t="str">
            <v>PQ B-02</v>
          </cell>
        </row>
        <row r="124">
          <cell r="B124" t="str">
            <v>PRÉ-PARADA</v>
          </cell>
        </row>
        <row r="125">
          <cell r="B125" t="str">
            <v>PROJ. A-1000</v>
          </cell>
        </row>
        <row r="126">
          <cell r="B126" t="str">
            <v>PT-10</v>
          </cell>
        </row>
        <row r="127">
          <cell r="B127" t="str">
            <v>REC´s 2017 FW/UA</v>
          </cell>
        </row>
        <row r="128">
          <cell r="B128" t="str">
            <v>REC´s 2017 FW/UO</v>
          </cell>
        </row>
        <row r="129">
          <cell r="B129" t="str">
            <v>REC´s 2017 TIB</v>
          </cell>
        </row>
        <row r="130">
          <cell r="B130" t="str">
            <v>REC´s 2017 UA-I</v>
          </cell>
        </row>
        <row r="131">
          <cell r="B131" t="str">
            <v>REC´s 2017 UA-II</v>
          </cell>
        </row>
        <row r="132">
          <cell r="B132" t="str">
            <v>REC´s 2017 UO</v>
          </cell>
        </row>
        <row r="133">
          <cell r="B133" t="str">
            <v>REC´s 2017 UA</v>
          </cell>
        </row>
        <row r="134">
          <cell r="B134" t="str">
            <v>REC´s 2017 UO-I</v>
          </cell>
        </row>
        <row r="135">
          <cell r="B135" t="str">
            <v>REC´s 2017 UO-II</v>
          </cell>
        </row>
        <row r="136">
          <cell r="B136" t="str">
            <v>REC´s 2017 UTE</v>
          </cell>
        </row>
        <row r="137">
          <cell r="B137" t="str">
            <v>REC´S ESPECIAIS</v>
          </cell>
        </row>
        <row r="138">
          <cell r="B138" t="str">
            <v>REC´s UO</v>
          </cell>
        </row>
        <row r="139">
          <cell r="B139" t="str">
            <v>REC´s UO I</v>
          </cell>
        </row>
        <row r="140">
          <cell r="B140" t="str">
            <v>REC-311335</v>
          </cell>
        </row>
        <row r="141">
          <cell r="B141" t="str">
            <v>REC-313736</v>
          </cell>
        </row>
        <row r="142">
          <cell r="B142" t="str">
            <v>RECs 2017</v>
          </cell>
        </row>
        <row r="143">
          <cell r="B143" t="str">
            <v>RECs UA II (ROT.)</v>
          </cell>
        </row>
        <row r="144">
          <cell r="B144" t="str">
            <v>REFEITÓRIO CENTRAL</v>
          </cell>
        </row>
        <row r="145">
          <cell r="B145" t="str">
            <v>REGENERAÇÃO</v>
          </cell>
        </row>
        <row r="146">
          <cell r="B146" t="str">
            <v>RMA 1</v>
          </cell>
        </row>
        <row r="147">
          <cell r="B147" t="str">
            <v>RMA 5</v>
          </cell>
        </row>
        <row r="148">
          <cell r="B148" t="str">
            <v>RMA 7</v>
          </cell>
        </row>
        <row r="149">
          <cell r="B149" t="str">
            <v>RMA HD</v>
          </cell>
        </row>
        <row r="150">
          <cell r="B150" t="str">
            <v>RMA HDC</v>
          </cell>
        </row>
        <row r="151">
          <cell r="B151" t="str">
            <v>RMA 7D</v>
          </cell>
        </row>
        <row r="152">
          <cell r="B152" t="str">
            <v>RMA 8</v>
          </cell>
        </row>
        <row r="153">
          <cell r="B153" t="str">
            <v>RMA 9</v>
          </cell>
        </row>
        <row r="154">
          <cell r="B154" t="str">
            <v>RMA 9 E</v>
          </cell>
        </row>
        <row r="155">
          <cell r="B155" t="str">
            <v>RMA 9 I</v>
          </cell>
        </row>
        <row r="156">
          <cell r="B156" t="str">
            <v>RMA 9 M</v>
          </cell>
        </row>
        <row r="157">
          <cell r="B157" t="str">
            <v>SF-6</v>
          </cell>
        </row>
        <row r="158">
          <cell r="B158" t="str">
            <v>STEAM TRACE</v>
          </cell>
        </row>
        <row r="159">
          <cell r="B159" t="str">
            <v>TANCAGEM</v>
          </cell>
        </row>
        <row r="160">
          <cell r="B160" t="str">
            <v>TECHBIOS</v>
          </cell>
        </row>
        <row r="161">
          <cell r="B161" t="str">
            <v>TG-5301 B</v>
          </cell>
        </row>
        <row r="162">
          <cell r="B162" t="str">
            <v>TG-5301-D</v>
          </cell>
        </row>
        <row r="163">
          <cell r="B163" t="str">
            <v>TROCADORES UO-I</v>
          </cell>
        </row>
        <row r="164">
          <cell r="B164" t="str">
            <v>TURNO DESLOCADO</v>
          </cell>
        </row>
        <row r="165">
          <cell r="B165" t="str">
            <v>TURNO PARADA</v>
          </cell>
        </row>
        <row r="166">
          <cell r="B166" t="str">
            <v>VAZAMENTOS UO-II</v>
          </cell>
        </row>
        <row r="167">
          <cell r="B167" t="str">
            <v>VENT´S &amp; DRENOS</v>
          </cell>
        </row>
        <row r="168">
          <cell r="B168" t="str">
            <v>FB-1029</v>
          </cell>
        </row>
        <row r="169">
          <cell r="B169" t="str">
            <v>PAR. REGUL. UA-I</v>
          </cell>
        </row>
        <row r="170">
          <cell r="B170" t="str">
            <v>REGENER. A-2300</v>
          </cell>
        </row>
        <row r="171">
          <cell r="B171" t="str">
            <v>PAR. REGUL. UA-I_HH</v>
          </cell>
        </row>
        <row r="172">
          <cell r="B172" t="str">
            <v>BKM ALAGOAS</v>
          </cell>
        </row>
        <row r="173">
          <cell r="B173" t="str">
            <v>DA-5201a04</v>
          </cell>
        </row>
        <row r="174">
          <cell r="B174" t="str">
            <v>INSP. UO-I PAR.2019</v>
          </cell>
        </row>
        <row r="175">
          <cell r="B175" t="str">
            <v>INSP. UTE PAR.2019</v>
          </cell>
        </row>
        <row r="176">
          <cell r="B176" t="str">
            <v>P-5301 C</v>
          </cell>
        </row>
        <row r="177">
          <cell r="B177" t="str">
            <v>P-5302 C</v>
          </cell>
        </row>
        <row r="178">
          <cell r="B178" t="str">
            <v>BA-4110</v>
          </cell>
        </row>
        <row r="179">
          <cell r="B179" t="str">
            <v>BA-4110_HH</v>
          </cell>
        </row>
        <row r="180">
          <cell r="B180" t="str">
            <v>BLACKOUT</v>
          </cell>
        </row>
        <row r="181">
          <cell r="B181" t="str">
            <v>EXTRA INSPEÇÃO</v>
          </cell>
        </row>
        <row r="182">
          <cell r="B182" t="str">
            <v>P-02B&amp;C</v>
          </cell>
        </row>
        <row r="183">
          <cell r="B183" t="str">
            <v>TUB. HID. SUL</v>
          </cell>
        </row>
        <row r="184">
          <cell r="B184" t="str">
            <v>D-5301A1&amp;A2</v>
          </cell>
        </row>
        <row r="185">
          <cell r="B185" t="str">
            <v>VAZAMENTOS UO-I</v>
          </cell>
        </row>
        <row r="186">
          <cell r="B186" t="str">
            <v>GB-5301</v>
          </cell>
        </row>
        <row r="187">
          <cell r="B187" t="str">
            <v>PLANO PINT. UTE</v>
          </cell>
        </row>
        <row r="188">
          <cell r="B188" t="str">
            <v>PLANO PINT. TUB. 9C</v>
          </cell>
        </row>
        <row r="189">
          <cell r="B189" t="str">
            <v>TUB. 9C (CALDEIRARIA)</v>
          </cell>
        </row>
        <row r="190">
          <cell r="B190" t="str">
            <v>TUB. 32C 2017 - DTG</v>
          </cell>
        </row>
        <row r="191">
          <cell r="B191" t="str">
            <v>BA-4101</v>
          </cell>
        </row>
        <row r="192">
          <cell r="B192" t="str">
            <v>BA-4101_HH</v>
          </cell>
        </row>
        <row r="193">
          <cell r="B193" t="str">
            <v>BA-1108</v>
          </cell>
        </row>
        <row r="194">
          <cell r="B194" t="str">
            <v>BA-1108_HH</v>
          </cell>
        </row>
        <row r="195">
          <cell r="B195" t="str">
            <v>BA-4106</v>
          </cell>
        </row>
        <row r="196">
          <cell r="B196" t="str">
            <v>BA-4106_HH</v>
          </cell>
        </row>
        <row r="197">
          <cell r="B197" t="str">
            <v>SSMA</v>
          </cell>
        </row>
        <row r="198">
          <cell r="B198" t="str">
            <v>PJ DEP - BA-4101</v>
          </cell>
        </row>
        <row r="199">
          <cell r="B199" t="str">
            <v>REC´s 2018 TIB</v>
          </cell>
        </row>
        <row r="200">
          <cell r="B200" t="str">
            <v>REC´s 2018 UO</v>
          </cell>
        </row>
        <row r="201">
          <cell r="B201" t="str">
            <v>REC´s 2018 UA</v>
          </cell>
        </row>
        <row r="202">
          <cell r="B202" t="str">
            <v>REC´s 2018 UTE</v>
          </cell>
        </row>
        <row r="203">
          <cell r="B203" t="str">
            <v>MB-5302A</v>
          </cell>
        </row>
        <row r="204">
          <cell r="B204" t="str">
            <v>PJ-0601157 (BA-4101)</v>
          </cell>
        </row>
        <row r="205">
          <cell r="B205" t="str">
            <v>PJ-0601179 (A-2300)</v>
          </cell>
        </row>
        <row r="206">
          <cell r="B206" t="str">
            <v>PJ-0601179 (A-2300)_HH</v>
          </cell>
        </row>
        <row r="207">
          <cell r="B207" t="str">
            <v>PJ-0601179 (A-300)</v>
          </cell>
        </row>
        <row r="208">
          <cell r="B208" t="str">
            <v>PJ-0600663 (SE-21)</v>
          </cell>
        </row>
        <row r="209">
          <cell r="B209" t="str">
            <v>PJ-06001147 (ILHA 6/9)_HH</v>
          </cell>
        </row>
        <row r="210">
          <cell r="B210" t="str">
            <v>PJ-06001147 (ILHA 6/9)</v>
          </cell>
        </row>
        <row r="211">
          <cell r="B211" t="str">
            <v>PJ-0600603 (FB's PTE)</v>
          </cell>
        </row>
        <row r="212">
          <cell r="B212" t="str">
            <v>PJ-0600603 (FB's PTE)_HH</v>
          </cell>
        </row>
        <row r="213">
          <cell r="B213" t="str">
            <v>PJ-0601175 (TEGAL)</v>
          </cell>
        </row>
        <row r="214">
          <cell r="B214" t="str">
            <v>PJ-0601035 (TEGAL)</v>
          </cell>
        </row>
        <row r="215">
          <cell r="B215" t="str">
            <v>PJ-0600952 (UTE)</v>
          </cell>
        </row>
        <row r="216">
          <cell r="B216" t="str">
            <v>PJ-0601717 (UTE)</v>
          </cell>
        </row>
        <row r="217">
          <cell r="B217" t="str">
            <v>PJ-0601717 (UTE)_HH</v>
          </cell>
        </row>
        <row r="218">
          <cell r="B218" t="str">
            <v>PJ-0601019 (A-2350)</v>
          </cell>
        </row>
        <row r="219">
          <cell r="B219" t="str">
            <v>PJ-0601158 (A-1900)</v>
          </cell>
        </row>
        <row r="220">
          <cell r="B220" t="str">
            <v>PJ-0600478 (A-2300)</v>
          </cell>
        </row>
        <row r="221">
          <cell r="B221" t="str">
            <v>GV-5301 B</v>
          </cell>
        </row>
        <row r="222">
          <cell r="B222" t="str">
            <v>GV-5301 B_HH</v>
          </cell>
        </row>
        <row r="223">
          <cell r="B223" t="str">
            <v>PJ-0600782 (DA-4104)</v>
          </cell>
        </row>
        <row r="224">
          <cell r="B224" t="str">
            <v>DTG A-1000</v>
          </cell>
        </row>
        <row r="225">
          <cell r="B225" t="str">
            <v>DTG A-1000_HH</v>
          </cell>
        </row>
        <row r="226">
          <cell r="B226" t="str">
            <v>A-350</v>
          </cell>
        </row>
        <row r="227">
          <cell r="B227" t="str">
            <v>PLANTÃO</v>
          </cell>
        </row>
        <row r="228">
          <cell r="B228" t="str">
            <v>DA-4103</v>
          </cell>
        </row>
        <row r="229">
          <cell r="B229" t="str">
            <v>CXS CD/OD</v>
          </cell>
        </row>
        <row r="230">
          <cell r="B230" t="str">
            <v>ELÉTRICA</v>
          </cell>
        </row>
        <row r="231">
          <cell r="B231" t="str">
            <v>PAR. A-350</v>
          </cell>
        </row>
        <row r="232">
          <cell r="B232" t="str">
            <v>FB-1009</v>
          </cell>
        </row>
        <row r="233">
          <cell r="B233" t="str">
            <v>FB-963 A</v>
          </cell>
        </row>
        <row r="234">
          <cell r="B234" t="str">
            <v>LINHA FW</v>
          </cell>
        </row>
        <row r="235">
          <cell r="B235" t="str">
            <v>BA-1104 (BARREIRAS)</v>
          </cell>
        </row>
        <row r="236">
          <cell r="B236" t="str">
            <v>LINHA DE 20"&amp;60"</v>
          </cell>
        </row>
        <row r="237">
          <cell r="B237" t="str">
            <v>UA-III</v>
          </cell>
        </row>
        <row r="238">
          <cell r="B238" t="str">
            <v>ADEQUAÇÃO A-350</v>
          </cell>
        </row>
        <row r="239">
          <cell r="B239" t="str">
            <v>GBM-1940-AX</v>
          </cell>
        </row>
        <row r="240">
          <cell r="B240" t="str">
            <v>PJ_PR-15002_ISOL.</v>
          </cell>
        </row>
        <row r="241">
          <cell r="B241" t="str">
            <v>PJ_A-1000_ISOL.</v>
          </cell>
        </row>
        <row r="242">
          <cell r="B242" t="str">
            <v>...</v>
          </cell>
        </row>
        <row r="300">
          <cell r="B300" t="str">
            <v>MM</v>
          </cell>
        </row>
        <row r="301">
          <cell r="B301" t="str">
            <v>HH</v>
          </cell>
        </row>
        <row r="302">
          <cell r="B302" t="str">
            <v>...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URAMENTO 01-59,28%"/>
      <sheetName val="FAT 01 - HH PROJETADO"/>
      <sheetName val="CAPA GERAL 01"/>
      <sheetName val="CAPA GERAL 02"/>
      <sheetName val="RESUMO_CAPA"/>
      <sheetName val="RESUMO_CAPA oficial"/>
      <sheetName val="CAPA 01"/>
      <sheetName val="TIMELINE_HIST.HH_CURVA_PROPOS"/>
      <sheetName val="TIMELINE_HIST.HH_CURVA_real"/>
      <sheetName val="ESCOPO UNIFICADO"/>
      <sheetName val="ORÇAMENTO GERAL 100%"/>
      <sheetName val="ORÇAMENTO PG-5 (67%) "/>
      <sheetName val="ORÇAMENTO CUI (33%)"/>
      <sheetName val="DIVISÃO POR ORDEM"/>
      <sheetName val="CAPA MATERIAIS "/>
      <sheetName val="ORC. MAT 01 TUB "/>
      <sheetName val="ORC.MAT 02 TUB"/>
      <sheetName val="ORC. MAT EQUIP"/>
      <sheetName val="TIMELINE_HIST. PU"/>
      <sheetName val="INTERFERÊNCIAS "/>
      <sheetName val="CAPA DESPESAS"/>
      <sheetName val="DESPESAS REEMBOLSÁVEIS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EXCLUSÃO"/>
      <sheetName val="AVANÇO FAT"/>
      <sheetName val="ESCOPO UNIFICADO"/>
      <sheetName val="Planilha1"/>
      <sheetName val="ESCOPO UNIFICADO (SEM  EXCL 02)"/>
      <sheetName val="TIMELINE_HIST.HH_CURVA_PROPOS"/>
      <sheetName val="TIMELINE_HIST.HH_CURVA_real "/>
      <sheetName val="análise prazos cry-py"/>
      <sheetName val="ESCOPO UNIFICADO (EXCLUSÃO 01)"/>
      <sheetName val=" MAT TUB  (SEM A EXCL 02)"/>
      <sheetName val="TUB 03"/>
      <sheetName val=" MAT TUB "/>
      <sheetName val="MAT EQ"/>
      <sheetName val="TIMELINE_HIST. PU"/>
      <sheetName val="análise prazos PU"/>
      <sheetName val="CRONOGRAMA SEM ORC"/>
      <sheetName val="LISTA"/>
      <sheetName val="TABELA PID"/>
      <sheetName val="CALC"/>
      <sheetName val="comun (2)"/>
      <sheetName val="comun(1)"/>
      <sheetName val="DELINEAMENTO 2 -3"/>
      <sheetName val="REL DE EMBARQUE"/>
      <sheetName val="LIST VER."/>
      <sheetName val="Plan2"/>
      <sheetName val="FO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A5" t="str">
            <v>1/2 X 25</v>
          </cell>
        </row>
        <row r="6">
          <cell r="A6" t="str">
            <v>1/2 X 38</v>
          </cell>
        </row>
        <row r="7">
          <cell r="A7" t="str">
            <v>1/2 X 50</v>
          </cell>
        </row>
        <row r="8">
          <cell r="A8" t="str">
            <v>1/2 X 63</v>
          </cell>
        </row>
        <row r="9">
          <cell r="A9" t="str">
            <v>1/2 X 75</v>
          </cell>
        </row>
        <row r="10">
          <cell r="A10" t="str">
            <v>1/2 X 83</v>
          </cell>
        </row>
        <row r="11">
          <cell r="A11" t="str">
            <v>1/2 X 100</v>
          </cell>
        </row>
        <row r="12">
          <cell r="A12" t="str">
            <v>1/2 X 115</v>
          </cell>
        </row>
        <row r="13">
          <cell r="A13" t="str">
            <v>1/2 X 125</v>
          </cell>
        </row>
        <row r="14">
          <cell r="A14" t="str">
            <v>3/4 X 25</v>
          </cell>
        </row>
        <row r="15">
          <cell r="A15" t="str">
            <v>3/4 X 38</v>
          </cell>
        </row>
        <row r="16">
          <cell r="A16" t="str">
            <v>3/4 X 50</v>
          </cell>
        </row>
        <row r="17">
          <cell r="A17" t="str">
            <v>3/4 X 63</v>
          </cell>
        </row>
        <row r="18">
          <cell r="A18" t="str">
            <v>3/4 X 75</v>
          </cell>
        </row>
        <row r="19">
          <cell r="A19" t="str">
            <v>3/4 X 83</v>
          </cell>
        </row>
        <row r="20">
          <cell r="A20" t="str">
            <v>3/4 X 100</v>
          </cell>
        </row>
        <row r="21">
          <cell r="A21" t="str">
            <v>3/4 X 115</v>
          </cell>
        </row>
        <row r="22">
          <cell r="A22" t="str">
            <v>3/4 X 125</v>
          </cell>
        </row>
        <row r="23">
          <cell r="A23" t="str">
            <v>1 X 25</v>
          </cell>
        </row>
        <row r="24">
          <cell r="A24" t="str">
            <v>1 X 38</v>
          </cell>
        </row>
        <row r="25">
          <cell r="A25" t="str">
            <v>1 X 50</v>
          </cell>
        </row>
        <row r="26">
          <cell r="A26" t="str">
            <v>1 X 63</v>
          </cell>
        </row>
        <row r="27">
          <cell r="A27" t="str">
            <v>1 X 75</v>
          </cell>
        </row>
        <row r="28">
          <cell r="A28" t="str">
            <v>1 X 83</v>
          </cell>
        </row>
        <row r="29">
          <cell r="A29" t="str">
            <v>1 X 100</v>
          </cell>
        </row>
        <row r="30">
          <cell r="A30" t="str">
            <v>1 X 115</v>
          </cell>
        </row>
        <row r="31">
          <cell r="A31" t="str">
            <v>1 X 125</v>
          </cell>
        </row>
        <row r="32">
          <cell r="A32" t="str">
            <v>1 1/2 X 25</v>
          </cell>
        </row>
        <row r="33">
          <cell r="A33" t="str">
            <v>1 1/2 X 38</v>
          </cell>
        </row>
        <row r="34">
          <cell r="A34" t="str">
            <v>1 1/2 X 50</v>
          </cell>
        </row>
        <row r="35">
          <cell r="A35" t="str">
            <v>1 1/2 X 63</v>
          </cell>
        </row>
        <row r="36">
          <cell r="A36" t="str">
            <v>1 1/2 X 75</v>
          </cell>
        </row>
        <row r="37">
          <cell r="A37" t="str">
            <v>1 1/2 X 83</v>
          </cell>
        </row>
        <row r="38">
          <cell r="A38" t="str">
            <v>1 1/2 X 100</v>
          </cell>
        </row>
        <row r="39">
          <cell r="A39" t="str">
            <v>1 1/2 X 115</v>
          </cell>
        </row>
        <row r="40">
          <cell r="A40" t="str">
            <v>1 1/2X 125</v>
          </cell>
        </row>
        <row r="41">
          <cell r="A41" t="str">
            <v>2 X 25</v>
          </cell>
        </row>
        <row r="42">
          <cell r="A42" t="str">
            <v>2 X 38</v>
          </cell>
        </row>
        <row r="43">
          <cell r="A43" t="str">
            <v>2 X 50</v>
          </cell>
        </row>
        <row r="44">
          <cell r="A44" t="str">
            <v>2 X 63</v>
          </cell>
        </row>
        <row r="45">
          <cell r="A45" t="str">
            <v>2 X 75</v>
          </cell>
        </row>
        <row r="46">
          <cell r="A46" t="str">
            <v>2 X 83</v>
          </cell>
        </row>
        <row r="47">
          <cell r="A47" t="str">
            <v>2 X 100</v>
          </cell>
        </row>
        <row r="48">
          <cell r="A48" t="str">
            <v>2 X 115</v>
          </cell>
        </row>
        <row r="49">
          <cell r="A49" t="str">
            <v>2X 125</v>
          </cell>
        </row>
        <row r="50">
          <cell r="A50" t="str">
            <v>2 1/2 X 25</v>
          </cell>
        </row>
        <row r="51">
          <cell r="A51" t="str">
            <v>2 1/2 X 38</v>
          </cell>
        </row>
        <row r="52">
          <cell r="A52" t="str">
            <v>2 1/2 X 50</v>
          </cell>
        </row>
        <row r="53">
          <cell r="A53" t="str">
            <v>2 1/2 X 63</v>
          </cell>
        </row>
        <row r="54">
          <cell r="A54" t="str">
            <v>2 1/2 X 75</v>
          </cell>
        </row>
        <row r="55">
          <cell r="A55" t="str">
            <v>2 1/2 X 83</v>
          </cell>
        </row>
        <row r="56">
          <cell r="A56" t="str">
            <v>2 1/2X 100</v>
          </cell>
        </row>
        <row r="57">
          <cell r="A57" t="str">
            <v>2 1/2 X 115</v>
          </cell>
        </row>
        <row r="58">
          <cell r="A58" t="str">
            <v>2 1/2 X 125</v>
          </cell>
        </row>
        <row r="59">
          <cell r="A59" t="str">
            <v>3 X 25</v>
          </cell>
        </row>
        <row r="60">
          <cell r="A60" t="str">
            <v>3 X 38</v>
          </cell>
        </row>
        <row r="61">
          <cell r="A61" t="str">
            <v>3 X 50</v>
          </cell>
        </row>
        <row r="62">
          <cell r="A62" t="str">
            <v>3 X 63</v>
          </cell>
        </row>
        <row r="63">
          <cell r="A63" t="str">
            <v>3 X 75</v>
          </cell>
        </row>
        <row r="64">
          <cell r="A64" t="str">
            <v>3 X 83</v>
          </cell>
        </row>
        <row r="65">
          <cell r="A65" t="str">
            <v>3 X 100</v>
          </cell>
        </row>
        <row r="66">
          <cell r="A66" t="str">
            <v>3 X 115</v>
          </cell>
        </row>
        <row r="67">
          <cell r="A67" t="str">
            <v>3 X 125</v>
          </cell>
        </row>
        <row r="68">
          <cell r="A68" t="str">
            <v>4 X 25</v>
          </cell>
        </row>
        <row r="69">
          <cell r="A69" t="str">
            <v>4 X 38</v>
          </cell>
        </row>
        <row r="70">
          <cell r="A70" t="str">
            <v>4 X 50</v>
          </cell>
        </row>
        <row r="71">
          <cell r="A71" t="str">
            <v>4 X 63</v>
          </cell>
        </row>
        <row r="72">
          <cell r="A72" t="str">
            <v>4 X 75</v>
          </cell>
        </row>
        <row r="73">
          <cell r="A73" t="str">
            <v>4 X 83</v>
          </cell>
        </row>
        <row r="74">
          <cell r="A74" t="str">
            <v>4 X 100</v>
          </cell>
        </row>
        <row r="75">
          <cell r="A75" t="str">
            <v>4 X 115</v>
          </cell>
        </row>
        <row r="76">
          <cell r="A76" t="str">
            <v>4 X 125</v>
          </cell>
        </row>
        <row r="77">
          <cell r="A77" t="str">
            <v>6 X 25</v>
          </cell>
        </row>
        <row r="78">
          <cell r="A78" t="str">
            <v>6 X 38</v>
          </cell>
        </row>
        <row r="79">
          <cell r="A79" t="str">
            <v>6 X 50</v>
          </cell>
        </row>
        <row r="80">
          <cell r="A80" t="str">
            <v>6 X 63</v>
          </cell>
        </row>
        <row r="81">
          <cell r="A81" t="str">
            <v>6 X 75</v>
          </cell>
        </row>
        <row r="82">
          <cell r="A82" t="str">
            <v>6 X 83</v>
          </cell>
        </row>
        <row r="83">
          <cell r="A83" t="str">
            <v>6 X 100</v>
          </cell>
        </row>
        <row r="84">
          <cell r="A84" t="str">
            <v>6 X 115</v>
          </cell>
        </row>
        <row r="85">
          <cell r="A85" t="str">
            <v>6 X 125</v>
          </cell>
        </row>
        <row r="86">
          <cell r="A86" t="str">
            <v>8 X 25</v>
          </cell>
        </row>
        <row r="87">
          <cell r="A87" t="str">
            <v>8 X 38</v>
          </cell>
        </row>
        <row r="88">
          <cell r="A88" t="str">
            <v>8 X 50</v>
          </cell>
        </row>
        <row r="89">
          <cell r="A89" t="str">
            <v>8 X 63</v>
          </cell>
        </row>
        <row r="90">
          <cell r="A90" t="str">
            <v>8 X 75</v>
          </cell>
        </row>
        <row r="91">
          <cell r="A91" t="str">
            <v>8 X 83</v>
          </cell>
        </row>
        <row r="92">
          <cell r="A92" t="str">
            <v>8 X 100</v>
          </cell>
        </row>
        <row r="93">
          <cell r="A93" t="str">
            <v>8 X 115</v>
          </cell>
        </row>
        <row r="94">
          <cell r="A94" t="str">
            <v>8 X 125</v>
          </cell>
        </row>
        <row r="95">
          <cell r="A95" t="str">
            <v>10 X 25</v>
          </cell>
        </row>
        <row r="96">
          <cell r="A96" t="str">
            <v>10 X 38</v>
          </cell>
        </row>
        <row r="97">
          <cell r="A97" t="str">
            <v>10 X 50</v>
          </cell>
        </row>
        <row r="98">
          <cell r="A98" t="str">
            <v>10 X 63</v>
          </cell>
        </row>
        <row r="99">
          <cell r="A99" t="str">
            <v>10 X 75</v>
          </cell>
        </row>
        <row r="100">
          <cell r="A100" t="str">
            <v>10 X 83</v>
          </cell>
        </row>
        <row r="101">
          <cell r="A101" t="str">
            <v>10 X 100</v>
          </cell>
        </row>
        <row r="102">
          <cell r="A102" t="str">
            <v>10 X 115</v>
          </cell>
        </row>
        <row r="103">
          <cell r="A103" t="str">
            <v>10 X 125</v>
          </cell>
        </row>
        <row r="104">
          <cell r="A104" t="str">
            <v>12 X 25</v>
          </cell>
        </row>
        <row r="105">
          <cell r="A105" t="str">
            <v>12 X 38</v>
          </cell>
        </row>
        <row r="106">
          <cell r="A106" t="str">
            <v>12 X 50</v>
          </cell>
        </row>
        <row r="107">
          <cell r="A107" t="str">
            <v>12 X 63</v>
          </cell>
        </row>
        <row r="108">
          <cell r="A108" t="str">
            <v>12 X 75</v>
          </cell>
        </row>
        <row r="109">
          <cell r="A109" t="str">
            <v>12 X 83</v>
          </cell>
        </row>
        <row r="110">
          <cell r="A110" t="str">
            <v>12 X 100</v>
          </cell>
        </row>
        <row r="111">
          <cell r="A111" t="str">
            <v>12 X 115</v>
          </cell>
        </row>
        <row r="112">
          <cell r="A112" t="str">
            <v>12 X 125</v>
          </cell>
        </row>
        <row r="113">
          <cell r="A113" t="str">
            <v>14 X 25</v>
          </cell>
        </row>
        <row r="114">
          <cell r="A114" t="str">
            <v>14 X 38</v>
          </cell>
        </row>
        <row r="115">
          <cell r="A115" t="str">
            <v>14 X 50</v>
          </cell>
        </row>
        <row r="116">
          <cell r="A116" t="str">
            <v>14 X 63</v>
          </cell>
        </row>
        <row r="117">
          <cell r="A117" t="str">
            <v>14 X 75</v>
          </cell>
        </row>
        <row r="118">
          <cell r="A118" t="str">
            <v>14 X 83</v>
          </cell>
        </row>
        <row r="119">
          <cell r="A119" t="str">
            <v>14 X 100</v>
          </cell>
        </row>
        <row r="120">
          <cell r="A120" t="str">
            <v>14 X 115</v>
          </cell>
        </row>
        <row r="121">
          <cell r="A121" t="str">
            <v>14 X 125</v>
          </cell>
        </row>
        <row r="122">
          <cell r="A122" t="str">
            <v>16 X 25</v>
          </cell>
        </row>
        <row r="123">
          <cell r="A123" t="str">
            <v>16 X 38</v>
          </cell>
        </row>
        <row r="124">
          <cell r="A124" t="str">
            <v>16 X 50</v>
          </cell>
        </row>
        <row r="125">
          <cell r="A125" t="str">
            <v>16 X 63</v>
          </cell>
        </row>
        <row r="126">
          <cell r="A126" t="str">
            <v>16 X 75</v>
          </cell>
        </row>
        <row r="127">
          <cell r="A127" t="str">
            <v>16 X 83</v>
          </cell>
        </row>
        <row r="128">
          <cell r="A128" t="str">
            <v>16 X 100</v>
          </cell>
        </row>
        <row r="129">
          <cell r="A129" t="str">
            <v>16 X 115</v>
          </cell>
        </row>
        <row r="130">
          <cell r="A130" t="str">
            <v>16 X 125</v>
          </cell>
        </row>
        <row r="131">
          <cell r="A131" t="str">
            <v>18 X 25</v>
          </cell>
        </row>
        <row r="132">
          <cell r="A132" t="str">
            <v>18 X 38</v>
          </cell>
        </row>
        <row r="133">
          <cell r="A133" t="str">
            <v>18 X 50</v>
          </cell>
        </row>
        <row r="134">
          <cell r="A134" t="str">
            <v>18 X 63</v>
          </cell>
        </row>
        <row r="135">
          <cell r="A135" t="str">
            <v>18 X 75</v>
          </cell>
        </row>
        <row r="136">
          <cell r="A136" t="str">
            <v>18 X 83</v>
          </cell>
        </row>
        <row r="137">
          <cell r="A137" t="str">
            <v>18 X 100</v>
          </cell>
        </row>
        <row r="138">
          <cell r="A138" t="str">
            <v>18 X 115</v>
          </cell>
        </row>
        <row r="139">
          <cell r="A139" t="str">
            <v>18 X 125</v>
          </cell>
        </row>
        <row r="140">
          <cell r="A140" t="str">
            <v>20 X 25</v>
          </cell>
        </row>
        <row r="141">
          <cell r="A141" t="str">
            <v>20 X 38</v>
          </cell>
        </row>
        <row r="142">
          <cell r="A142" t="str">
            <v>20 X 50</v>
          </cell>
        </row>
        <row r="143">
          <cell r="A143" t="str">
            <v>20 X 63</v>
          </cell>
        </row>
        <row r="144">
          <cell r="A144" t="str">
            <v>20 X 75</v>
          </cell>
        </row>
        <row r="145">
          <cell r="A145" t="str">
            <v>20 X 83</v>
          </cell>
        </row>
        <row r="146">
          <cell r="A146" t="str">
            <v>20 X 100</v>
          </cell>
        </row>
        <row r="147">
          <cell r="A147" t="str">
            <v>20 X 115</v>
          </cell>
        </row>
        <row r="148">
          <cell r="A148" t="str">
            <v>20 X 125</v>
          </cell>
        </row>
        <row r="149">
          <cell r="A149" t="str">
            <v>22 X 25</v>
          </cell>
        </row>
        <row r="150">
          <cell r="A150" t="str">
            <v>22 X 38</v>
          </cell>
        </row>
        <row r="151">
          <cell r="A151" t="str">
            <v>22 X 50</v>
          </cell>
        </row>
        <row r="152">
          <cell r="A152" t="str">
            <v>22 X 63</v>
          </cell>
        </row>
        <row r="153">
          <cell r="A153" t="str">
            <v>22 X 75</v>
          </cell>
        </row>
        <row r="154">
          <cell r="A154" t="str">
            <v>22 X 83</v>
          </cell>
        </row>
        <row r="155">
          <cell r="A155" t="str">
            <v>22 X 100</v>
          </cell>
        </row>
        <row r="156">
          <cell r="A156" t="str">
            <v>22 X 115</v>
          </cell>
        </row>
        <row r="157">
          <cell r="A157" t="str">
            <v>22 X 125</v>
          </cell>
        </row>
        <row r="158">
          <cell r="A158" t="str">
            <v>24 X 25</v>
          </cell>
        </row>
        <row r="159">
          <cell r="A159" t="str">
            <v>24 X 38</v>
          </cell>
        </row>
        <row r="160">
          <cell r="A160" t="str">
            <v>24 X 50</v>
          </cell>
        </row>
        <row r="161">
          <cell r="A161" t="str">
            <v>24 X 63</v>
          </cell>
        </row>
        <row r="162">
          <cell r="A162" t="str">
            <v>24 X 75</v>
          </cell>
        </row>
        <row r="163">
          <cell r="A163" t="str">
            <v>24 X 83</v>
          </cell>
        </row>
        <row r="164">
          <cell r="A164" t="str">
            <v>24 X 100</v>
          </cell>
        </row>
        <row r="165">
          <cell r="A165" t="str">
            <v>24 X 115</v>
          </cell>
        </row>
        <row r="166">
          <cell r="A166" t="str">
            <v>24 X 125</v>
          </cell>
        </row>
        <row r="167">
          <cell r="A167" t="str">
            <v>26 X 25</v>
          </cell>
        </row>
        <row r="168">
          <cell r="A168" t="str">
            <v>26 X 38</v>
          </cell>
        </row>
        <row r="169">
          <cell r="A169" t="str">
            <v>26 X 50</v>
          </cell>
        </row>
        <row r="170">
          <cell r="A170" t="str">
            <v>26 X 63</v>
          </cell>
        </row>
        <row r="171">
          <cell r="A171" t="str">
            <v>26 X 75</v>
          </cell>
        </row>
        <row r="172">
          <cell r="A172" t="str">
            <v>26 X 83</v>
          </cell>
        </row>
        <row r="173">
          <cell r="A173" t="str">
            <v>26 X 100</v>
          </cell>
        </row>
        <row r="174">
          <cell r="A174" t="str">
            <v>26 X 115</v>
          </cell>
        </row>
        <row r="175">
          <cell r="A175" t="str">
            <v>26 X 125</v>
          </cell>
        </row>
        <row r="176">
          <cell r="A176" t="str">
            <v>28 X 25</v>
          </cell>
        </row>
        <row r="177">
          <cell r="A177" t="str">
            <v>28 X 38</v>
          </cell>
        </row>
        <row r="178">
          <cell r="A178" t="str">
            <v>28 X 50</v>
          </cell>
        </row>
        <row r="179">
          <cell r="A179" t="str">
            <v>28 X 63</v>
          </cell>
        </row>
        <row r="180">
          <cell r="A180" t="str">
            <v>28 X 75</v>
          </cell>
        </row>
        <row r="181">
          <cell r="A181" t="str">
            <v>28 X 83</v>
          </cell>
        </row>
        <row r="182">
          <cell r="A182" t="str">
            <v>28 X 100</v>
          </cell>
        </row>
        <row r="183">
          <cell r="A183" t="str">
            <v>28 X 115</v>
          </cell>
        </row>
        <row r="184">
          <cell r="A184" t="str">
            <v>28 X 125</v>
          </cell>
        </row>
        <row r="185">
          <cell r="A185" t="str">
            <v>30 X 25</v>
          </cell>
        </row>
        <row r="186">
          <cell r="A186" t="str">
            <v>30 X 38</v>
          </cell>
        </row>
        <row r="187">
          <cell r="A187" t="str">
            <v>30 X 50</v>
          </cell>
        </row>
        <row r="188">
          <cell r="A188" t="str">
            <v>30 X 63</v>
          </cell>
        </row>
        <row r="189">
          <cell r="A189" t="str">
            <v>30 X 75</v>
          </cell>
        </row>
        <row r="190">
          <cell r="A190" t="str">
            <v>30 X 83</v>
          </cell>
        </row>
        <row r="191">
          <cell r="A191" t="str">
            <v>30 X 100</v>
          </cell>
        </row>
        <row r="192">
          <cell r="A192" t="str">
            <v>30 X 115</v>
          </cell>
        </row>
        <row r="193">
          <cell r="A193" t="str">
            <v>30 X 125</v>
          </cell>
        </row>
        <row r="194">
          <cell r="A194" t="str">
            <v>32 X 25</v>
          </cell>
        </row>
        <row r="195">
          <cell r="A195" t="str">
            <v>32 X 38</v>
          </cell>
        </row>
        <row r="196">
          <cell r="A196" t="str">
            <v>32 X 50</v>
          </cell>
        </row>
        <row r="197">
          <cell r="A197" t="str">
            <v>32 X 63</v>
          </cell>
        </row>
        <row r="198">
          <cell r="A198" t="str">
            <v>32 X 75</v>
          </cell>
        </row>
        <row r="199">
          <cell r="A199" t="str">
            <v>32 X 83</v>
          </cell>
        </row>
        <row r="200">
          <cell r="A200" t="str">
            <v>32 X 100</v>
          </cell>
        </row>
        <row r="201">
          <cell r="A201" t="str">
            <v>32 X 115</v>
          </cell>
        </row>
        <row r="202">
          <cell r="A202" t="str">
            <v>32 X 125</v>
          </cell>
        </row>
        <row r="203">
          <cell r="A203" t="str">
            <v>34 X 25</v>
          </cell>
        </row>
        <row r="204">
          <cell r="A204" t="str">
            <v>34 X 38</v>
          </cell>
        </row>
        <row r="205">
          <cell r="A205" t="str">
            <v>34 X 50</v>
          </cell>
        </row>
        <row r="206">
          <cell r="A206" t="str">
            <v>34 X 63</v>
          </cell>
        </row>
        <row r="207">
          <cell r="A207" t="str">
            <v>34 X 75</v>
          </cell>
        </row>
        <row r="208">
          <cell r="A208" t="str">
            <v>34 X 83</v>
          </cell>
        </row>
        <row r="209">
          <cell r="A209" t="str">
            <v>34 X 100</v>
          </cell>
        </row>
        <row r="210">
          <cell r="A210" t="str">
            <v>34 X 115</v>
          </cell>
        </row>
        <row r="211">
          <cell r="A211" t="str">
            <v>34 X 125</v>
          </cell>
        </row>
        <row r="212">
          <cell r="A212" t="str">
            <v>36 X 25</v>
          </cell>
        </row>
        <row r="213">
          <cell r="A213" t="str">
            <v>36 X 38</v>
          </cell>
        </row>
        <row r="214">
          <cell r="A214" t="str">
            <v>36 X 50</v>
          </cell>
        </row>
        <row r="215">
          <cell r="A215" t="str">
            <v>36 X 63</v>
          </cell>
        </row>
        <row r="216">
          <cell r="A216" t="str">
            <v>36 X 75</v>
          </cell>
        </row>
        <row r="217">
          <cell r="A217" t="str">
            <v>36 X 83</v>
          </cell>
        </row>
        <row r="218">
          <cell r="A218" t="str">
            <v>36 X 100</v>
          </cell>
        </row>
        <row r="219">
          <cell r="A219" t="str">
            <v>36 X 115</v>
          </cell>
        </row>
        <row r="220">
          <cell r="A220" t="str">
            <v>36 X 125</v>
          </cell>
        </row>
        <row r="221">
          <cell r="A221" t="str">
            <v>38 X 25</v>
          </cell>
        </row>
        <row r="222">
          <cell r="A222" t="str">
            <v>38 X 38</v>
          </cell>
        </row>
        <row r="223">
          <cell r="A223" t="str">
            <v>38 X 50</v>
          </cell>
        </row>
        <row r="224">
          <cell r="A224" t="str">
            <v>38 X 63</v>
          </cell>
        </row>
        <row r="225">
          <cell r="A225" t="str">
            <v>38 X 75</v>
          </cell>
        </row>
        <row r="226">
          <cell r="A226" t="str">
            <v>38 X 83</v>
          </cell>
        </row>
        <row r="227">
          <cell r="A227" t="str">
            <v>38 X 100</v>
          </cell>
        </row>
        <row r="228">
          <cell r="A228" t="str">
            <v>38 X 115</v>
          </cell>
        </row>
        <row r="229">
          <cell r="A229" t="str">
            <v>38 X 125</v>
          </cell>
        </row>
        <row r="230">
          <cell r="A230" t="str">
            <v>40 X 25</v>
          </cell>
        </row>
        <row r="231">
          <cell r="A231" t="str">
            <v>40 X 38</v>
          </cell>
        </row>
        <row r="232">
          <cell r="A232" t="str">
            <v>40 X 50</v>
          </cell>
        </row>
        <row r="233">
          <cell r="A233" t="str">
            <v>40 X 63</v>
          </cell>
        </row>
        <row r="234">
          <cell r="A234" t="str">
            <v>40 X 75</v>
          </cell>
        </row>
        <row r="235">
          <cell r="A235" t="str">
            <v>40 X 83</v>
          </cell>
        </row>
        <row r="236">
          <cell r="A236" t="str">
            <v>40 X 100</v>
          </cell>
        </row>
        <row r="237">
          <cell r="A237" t="str">
            <v>40 X 115</v>
          </cell>
        </row>
        <row r="238">
          <cell r="A238" t="str">
            <v>40 X 125</v>
          </cell>
        </row>
        <row r="239">
          <cell r="A239" t="str">
            <v>42 X 25</v>
          </cell>
        </row>
        <row r="240">
          <cell r="A240" t="str">
            <v>42 X 38</v>
          </cell>
        </row>
        <row r="241">
          <cell r="A241" t="str">
            <v>42 X 50</v>
          </cell>
        </row>
        <row r="242">
          <cell r="A242" t="str">
            <v>42 X 63</v>
          </cell>
        </row>
        <row r="243">
          <cell r="A243" t="str">
            <v>42 X 75</v>
          </cell>
        </row>
        <row r="244">
          <cell r="A244" t="str">
            <v>42 X 83</v>
          </cell>
        </row>
        <row r="245">
          <cell r="A245" t="str">
            <v>42 X 100</v>
          </cell>
        </row>
        <row r="246">
          <cell r="A246" t="str">
            <v>42 X 115</v>
          </cell>
        </row>
        <row r="247">
          <cell r="A247" t="str">
            <v>42 X 125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PID"/>
      <sheetName val="CD-315C"/>
      <sheetName val="CD-402"/>
      <sheetName val="CE-202"/>
      <sheetName val="CE-300"/>
      <sheetName val="CE-351"/>
      <sheetName val="CE-402"/>
      <sheetName val="CD-217 "/>
      <sheetName val="CD-265"/>
      <sheetName val="CEV-404 "/>
      <sheetName val="CEV-401"/>
      <sheetName val="CD-303 "/>
      <sheetName val="CVL-401A"/>
    </sheetNames>
    <sheetDataSet>
      <sheetData sheetId="0" refreshError="1">
        <row r="4">
          <cell r="A4">
            <v>0</v>
          </cell>
          <cell r="B4">
            <v>0</v>
          </cell>
        </row>
        <row r="5">
          <cell r="A5" t="str">
            <v>1/2 X 25</v>
          </cell>
          <cell r="B5">
            <v>0.26</v>
          </cell>
        </row>
        <row r="6">
          <cell r="A6" t="str">
            <v>1/2 X 38</v>
          </cell>
          <cell r="B6">
            <v>0.33</v>
          </cell>
        </row>
        <row r="7">
          <cell r="A7" t="str">
            <v>1/2 X 50</v>
          </cell>
          <cell r="B7">
            <v>0.41</v>
          </cell>
        </row>
        <row r="8">
          <cell r="A8" t="str">
            <v>1/2 X 63</v>
          </cell>
          <cell r="B8">
            <v>0.49</v>
          </cell>
        </row>
        <row r="9">
          <cell r="A9" t="str">
            <v>1/2 X 75</v>
          </cell>
          <cell r="B9">
            <v>0.56999999999999995</v>
          </cell>
        </row>
        <row r="10">
          <cell r="A10" t="str">
            <v>1/2 X 83</v>
          </cell>
          <cell r="B10">
            <v>0.65</v>
          </cell>
        </row>
        <row r="11">
          <cell r="A11" t="str">
            <v>1/2 X 100</v>
          </cell>
          <cell r="B11">
            <v>0.73</v>
          </cell>
        </row>
        <row r="12">
          <cell r="A12" t="str">
            <v>1/2 X 115</v>
          </cell>
          <cell r="B12">
            <v>0.81</v>
          </cell>
        </row>
        <row r="13">
          <cell r="A13" t="str">
            <v>1/2 X 125</v>
          </cell>
          <cell r="B13">
            <v>0.88</v>
          </cell>
        </row>
        <row r="14">
          <cell r="A14" t="str">
            <v>3/4 X 25</v>
          </cell>
          <cell r="B14">
            <v>0.27</v>
          </cell>
        </row>
        <row r="15">
          <cell r="A15" t="str">
            <v>3/4 X 38</v>
          </cell>
          <cell r="B15">
            <v>0.35</v>
          </cell>
        </row>
        <row r="16">
          <cell r="A16" t="str">
            <v>3/4 X 50</v>
          </cell>
          <cell r="B16">
            <v>0.43</v>
          </cell>
        </row>
        <row r="17">
          <cell r="A17" t="str">
            <v>3/4 X 63</v>
          </cell>
          <cell r="B17">
            <v>0.51</v>
          </cell>
        </row>
        <row r="18">
          <cell r="A18" t="str">
            <v>3/4 X 75</v>
          </cell>
          <cell r="B18">
            <v>0.59</v>
          </cell>
        </row>
        <row r="19">
          <cell r="A19" t="str">
            <v>3/4 X 83</v>
          </cell>
          <cell r="B19">
            <v>0.66</v>
          </cell>
        </row>
        <row r="20">
          <cell r="A20" t="str">
            <v>3/4 X 100</v>
          </cell>
          <cell r="B20">
            <v>0.74</v>
          </cell>
        </row>
        <row r="21">
          <cell r="A21" t="str">
            <v>3/4 X 115</v>
          </cell>
          <cell r="B21">
            <v>0.82</v>
          </cell>
        </row>
        <row r="22">
          <cell r="A22" t="str">
            <v>3/4 X 125</v>
          </cell>
          <cell r="B22">
            <v>0.9</v>
          </cell>
        </row>
        <row r="23">
          <cell r="A23" t="str">
            <v>1 X 25</v>
          </cell>
          <cell r="B23">
            <v>0.28999999999999998</v>
          </cell>
        </row>
        <row r="24">
          <cell r="A24" t="str">
            <v>1 X 38</v>
          </cell>
          <cell r="B24">
            <v>0.37</v>
          </cell>
        </row>
        <row r="25">
          <cell r="A25" t="str">
            <v>1 X 50</v>
          </cell>
          <cell r="B25">
            <v>0.45</v>
          </cell>
        </row>
        <row r="26">
          <cell r="A26" t="str">
            <v>1 X 63</v>
          </cell>
          <cell r="B26">
            <v>0.53</v>
          </cell>
        </row>
        <row r="27">
          <cell r="A27" t="str">
            <v>1 X 75</v>
          </cell>
          <cell r="B27">
            <v>0.61</v>
          </cell>
        </row>
        <row r="28">
          <cell r="A28" t="str">
            <v>1 X 83</v>
          </cell>
          <cell r="B28">
            <v>0.69</v>
          </cell>
        </row>
        <row r="29">
          <cell r="A29" t="str">
            <v>1 X 100</v>
          </cell>
          <cell r="B29">
            <v>0.76</v>
          </cell>
        </row>
        <row r="30">
          <cell r="A30" t="str">
            <v>1 X 115</v>
          </cell>
          <cell r="B30">
            <v>0.84</v>
          </cell>
        </row>
        <row r="31">
          <cell r="A31" t="str">
            <v>1 X 125</v>
          </cell>
          <cell r="B31">
            <v>0.92</v>
          </cell>
        </row>
        <row r="32">
          <cell r="A32" t="str">
            <v>1 1/2 X 25</v>
          </cell>
          <cell r="B32">
            <v>0.34</v>
          </cell>
        </row>
        <row r="33">
          <cell r="A33" t="str">
            <v>1 1/2 X 38</v>
          </cell>
          <cell r="B33">
            <v>0.42</v>
          </cell>
        </row>
        <row r="34">
          <cell r="A34" t="str">
            <v>1 1/2 X 50</v>
          </cell>
          <cell r="B34">
            <v>0.5</v>
          </cell>
        </row>
        <row r="35">
          <cell r="A35" t="str">
            <v>1 1/2 X 63</v>
          </cell>
          <cell r="B35">
            <v>0.57999999999999996</v>
          </cell>
        </row>
        <row r="36">
          <cell r="A36" t="str">
            <v>1 1/2 X 75</v>
          </cell>
          <cell r="B36">
            <v>0.65</v>
          </cell>
        </row>
        <row r="37">
          <cell r="A37" t="str">
            <v>1 1/2 X 83</v>
          </cell>
          <cell r="B37">
            <v>0.73</v>
          </cell>
        </row>
        <row r="38">
          <cell r="A38" t="str">
            <v>1 1/2 X 100</v>
          </cell>
          <cell r="B38">
            <v>0.81</v>
          </cell>
        </row>
        <row r="39">
          <cell r="A39" t="str">
            <v>1 1/2 X 115</v>
          </cell>
          <cell r="B39">
            <v>0.89</v>
          </cell>
        </row>
        <row r="40">
          <cell r="A40" t="str">
            <v>1 1/2X 125</v>
          </cell>
          <cell r="B40">
            <v>0.97</v>
          </cell>
        </row>
        <row r="41">
          <cell r="A41" t="str">
            <v>2 X 25</v>
          </cell>
          <cell r="B41">
            <v>0.38</v>
          </cell>
        </row>
        <row r="42">
          <cell r="A42" t="str">
            <v>2 X 38</v>
          </cell>
          <cell r="B42">
            <v>0.46</v>
          </cell>
        </row>
        <row r="43">
          <cell r="A43" t="str">
            <v>2 X 50</v>
          </cell>
          <cell r="B43">
            <v>0.54</v>
          </cell>
        </row>
        <row r="44">
          <cell r="A44" t="str">
            <v>2 X 63</v>
          </cell>
          <cell r="B44">
            <v>0.61</v>
          </cell>
        </row>
        <row r="45">
          <cell r="A45" t="str">
            <v>2 X 75</v>
          </cell>
          <cell r="B45">
            <v>0.69</v>
          </cell>
        </row>
        <row r="46">
          <cell r="A46" t="str">
            <v>2 X 83</v>
          </cell>
          <cell r="B46">
            <v>0.77</v>
          </cell>
        </row>
        <row r="47">
          <cell r="A47" t="str">
            <v>2 X 100</v>
          </cell>
          <cell r="B47">
            <v>0.85</v>
          </cell>
        </row>
        <row r="48">
          <cell r="A48" t="str">
            <v>2 X 115</v>
          </cell>
          <cell r="B48">
            <v>0.93</v>
          </cell>
        </row>
        <row r="49">
          <cell r="A49" t="str">
            <v>2X 125</v>
          </cell>
          <cell r="B49">
            <v>1.01</v>
          </cell>
        </row>
        <row r="50">
          <cell r="A50" t="str">
            <v>2 1/2 X 25</v>
          </cell>
          <cell r="B50">
            <v>0.42</v>
          </cell>
        </row>
        <row r="51">
          <cell r="A51" t="str">
            <v>2 1/2 X 38</v>
          </cell>
          <cell r="B51">
            <v>0.5</v>
          </cell>
        </row>
        <row r="52">
          <cell r="A52" t="str">
            <v>2 1/2 X 50</v>
          </cell>
          <cell r="B52">
            <v>0.56999999999999995</v>
          </cell>
        </row>
        <row r="53">
          <cell r="A53" t="str">
            <v>2 1/2 X 63</v>
          </cell>
          <cell r="B53">
            <v>0.65</v>
          </cell>
        </row>
        <row r="54">
          <cell r="A54" t="str">
            <v>2 1/2 X 75</v>
          </cell>
          <cell r="B54">
            <v>0.73</v>
          </cell>
        </row>
        <row r="55">
          <cell r="A55" t="str">
            <v>2 1/2 X 83</v>
          </cell>
          <cell r="B55">
            <v>0.81</v>
          </cell>
        </row>
        <row r="56">
          <cell r="A56" t="str">
            <v>2 1/2X 100</v>
          </cell>
          <cell r="B56">
            <v>0.89</v>
          </cell>
        </row>
        <row r="57">
          <cell r="A57" t="str">
            <v>2 1/2 X 115</v>
          </cell>
          <cell r="B57">
            <v>0.97</v>
          </cell>
        </row>
        <row r="58">
          <cell r="A58" t="str">
            <v>2 1/2 X 125</v>
          </cell>
          <cell r="B58">
            <v>1.05</v>
          </cell>
        </row>
        <row r="59">
          <cell r="A59" t="str">
            <v>3 X 25</v>
          </cell>
          <cell r="B59">
            <v>0.47</v>
          </cell>
        </row>
        <row r="60">
          <cell r="A60" t="str">
            <v>3 X 38</v>
          </cell>
          <cell r="B60">
            <v>0.55000000000000004</v>
          </cell>
        </row>
        <row r="61">
          <cell r="A61" t="str">
            <v>3 X 50</v>
          </cell>
          <cell r="B61">
            <v>0.62</v>
          </cell>
        </row>
        <row r="62">
          <cell r="A62" t="str">
            <v>3 X 63</v>
          </cell>
          <cell r="B62">
            <v>0.7</v>
          </cell>
        </row>
        <row r="63">
          <cell r="A63" t="str">
            <v>3 X 75</v>
          </cell>
          <cell r="B63">
            <v>0.78</v>
          </cell>
        </row>
        <row r="64">
          <cell r="A64" t="str">
            <v>3 X 83</v>
          </cell>
          <cell r="B64">
            <v>0.86</v>
          </cell>
        </row>
        <row r="65">
          <cell r="A65" t="str">
            <v>3 X 100</v>
          </cell>
          <cell r="B65">
            <v>0.94</v>
          </cell>
        </row>
        <row r="66">
          <cell r="A66" t="str">
            <v>3 X 115</v>
          </cell>
          <cell r="B66">
            <v>1.02</v>
          </cell>
        </row>
        <row r="67">
          <cell r="A67" t="str">
            <v>3 X 125</v>
          </cell>
          <cell r="B67">
            <v>1.1000000000000001</v>
          </cell>
        </row>
        <row r="68">
          <cell r="A68" t="str">
            <v>4 X 25</v>
          </cell>
          <cell r="B68">
            <v>0.55000000000000004</v>
          </cell>
        </row>
        <row r="69">
          <cell r="A69" t="str">
            <v>4 X 38</v>
          </cell>
          <cell r="B69">
            <v>0.63</v>
          </cell>
        </row>
        <row r="70">
          <cell r="A70" t="str">
            <v>4 X 50</v>
          </cell>
          <cell r="B70">
            <v>0.71</v>
          </cell>
        </row>
        <row r="71">
          <cell r="A71" t="str">
            <v>4 X 63</v>
          </cell>
          <cell r="B71">
            <v>0.79</v>
          </cell>
        </row>
        <row r="72">
          <cell r="A72" t="str">
            <v>4 X 75</v>
          </cell>
          <cell r="B72">
            <v>0.87</v>
          </cell>
        </row>
        <row r="73">
          <cell r="A73" t="str">
            <v>4 X 83</v>
          </cell>
          <cell r="B73">
            <v>0.95</v>
          </cell>
        </row>
        <row r="74">
          <cell r="A74" t="str">
            <v>4 X 100</v>
          </cell>
          <cell r="B74">
            <v>1.03</v>
          </cell>
        </row>
        <row r="75">
          <cell r="A75" t="str">
            <v>4 X 115</v>
          </cell>
          <cell r="B75">
            <v>1.1000000000000001</v>
          </cell>
        </row>
        <row r="76">
          <cell r="A76" t="str">
            <v>4 X 125</v>
          </cell>
          <cell r="B76">
            <v>1.18</v>
          </cell>
        </row>
        <row r="77">
          <cell r="A77" t="str">
            <v>6 X 25</v>
          </cell>
          <cell r="B77">
            <v>0.55000000000000004</v>
          </cell>
        </row>
        <row r="78">
          <cell r="A78" t="str">
            <v>6 X 38</v>
          </cell>
          <cell r="B78">
            <v>0.72</v>
          </cell>
        </row>
        <row r="79">
          <cell r="A79" t="str">
            <v>6 X 50</v>
          </cell>
          <cell r="B79">
            <v>0.8</v>
          </cell>
        </row>
        <row r="80">
          <cell r="A80" t="str">
            <v>6 X 63</v>
          </cell>
          <cell r="B80">
            <v>0.87</v>
          </cell>
        </row>
        <row r="81">
          <cell r="A81" t="str">
            <v>6 X 75</v>
          </cell>
          <cell r="B81">
            <v>0.95</v>
          </cell>
        </row>
        <row r="82">
          <cell r="A82" t="str">
            <v>6 X 83</v>
          </cell>
          <cell r="B82">
            <v>1.03</v>
          </cell>
        </row>
        <row r="83">
          <cell r="A83" t="str">
            <v>6 X 100</v>
          </cell>
          <cell r="B83">
            <v>1.1100000000000001</v>
          </cell>
        </row>
        <row r="84">
          <cell r="A84" t="str">
            <v>6 X 115</v>
          </cell>
          <cell r="B84">
            <v>1.19</v>
          </cell>
        </row>
        <row r="85">
          <cell r="A85" t="str">
            <v>6 X 125</v>
          </cell>
          <cell r="B85">
            <v>1.27</v>
          </cell>
        </row>
        <row r="86">
          <cell r="A86" t="str">
            <v>8 X 25</v>
          </cell>
          <cell r="B86">
            <v>0.88</v>
          </cell>
        </row>
        <row r="87">
          <cell r="A87" t="str">
            <v>8 X 38</v>
          </cell>
          <cell r="B87">
            <v>0.96</v>
          </cell>
        </row>
        <row r="88">
          <cell r="A88" t="str">
            <v>8 X 50</v>
          </cell>
          <cell r="B88">
            <v>1.03</v>
          </cell>
        </row>
        <row r="89">
          <cell r="A89" t="str">
            <v>8 X 63</v>
          </cell>
          <cell r="B89">
            <v>1.1100000000000001</v>
          </cell>
        </row>
        <row r="90">
          <cell r="A90" t="str">
            <v>8 X 75</v>
          </cell>
          <cell r="B90">
            <v>1.19</v>
          </cell>
        </row>
        <row r="91">
          <cell r="A91" t="str">
            <v>8 X 83</v>
          </cell>
          <cell r="B91">
            <v>1.27</v>
          </cell>
        </row>
        <row r="92">
          <cell r="A92" t="str">
            <v>8 X 100</v>
          </cell>
          <cell r="B92">
            <v>1.35</v>
          </cell>
        </row>
        <row r="93">
          <cell r="A93" t="str">
            <v>8 X 115</v>
          </cell>
          <cell r="B93">
            <v>1.43</v>
          </cell>
        </row>
        <row r="94">
          <cell r="A94" t="str">
            <v>8 X 125</v>
          </cell>
          <cell r="B94">
            <v>1.51</v>
          </cell>
        </row>
        <row r="95">
          <cell r="A95" t="str">
            <v>10 X 25</v>
          </cell>
          <cell r="B95">
            <v>1.05</v>
          </cell>
        </row>
        <row r="96">
          <cell r="A96" t="str">
            <v>10 X 38</v>
          </cell>
          <cell r="B96">
            <v>1.1299999999999999</v>
          </cell>
        </row>
        <row r="97">
          <cell r="A97" t="str">
            <v>10 X 50</v>
          </cell>
          <cell r="B97">
            <v>1.2</v>
          </cell>
        </row>
        <row r="98">
          <cell r="A98" t="str">
            <v>10 X 63</v>
          </cell>
          <cell r="B98">
            <v>1.28</v>
          </cell>
        </row>
        <row r="99">
          <cell r="A99" t="str">
            <v>10 X 75</v>
          </cell>
          <cell r="B99">
            <v>1.36</v>
          </cell>
        </row>
        <row r="100">
          <cell r="A100" t="str">
            <v>10 X 83</v>
          </cell>
          <cell r="B100">
            <v>1.44</v>
          </cell>
        </row>
        <row r="101">
          <cell r="A101" t="str">
            <v>10 X 100</v>
          </cell>
          <cell r="B101">
            <v>1.52</v>
          </cell>
        </row>
        <row r="102">
          <cell r="A102" t="str">
            <v>10 X 115</v>
          </cell>
          <cell r="B102">
            <v>1.6</v>
          </cell>
        </row>
        <row r="103">
          <cell r="A103" t="str">
            <v>10 X 125</v>
          </cell>
          <cell r="B103">
            <v>1.67</v>
          </cell>
        </row>
        <row r="104">
          <cell r="A104" t="str">
            <v>12 X 25</v>
          </cell>
          <cell r="B104">
            <v>1.21</v>
          </cell>
        </row>
        <row r="105">
          <cell r="A105" t="str">
            <v>12 X 38</v>
          </cell>
          <cell r="B105">
            <v>1.28</v>
          </cell>
        </row>
        <row r="106">
          <cell r="A106" t="str">
            <v>12 X 50</v>
          </cell>
          <cell r="B106">
            <v>1.36</v>
          </cell>
        </row>
        <row r="107">
          <cell r="A107" t="str">
            <v>12 X 63</v>
          </cell>
          <cell r="B107">
            <v>1.44</v>
          </cell>
        </row>
        <row r="108">
          <cell r="A108" t="str">
            <v>12 X 75</v>
          </cell>
          <cell r="B108">
            <v>1.52</v>
          </cell>
        </row>
        <row r="109">
          <cell r="A109" t="str">
            <v>12 X 83</v>
          </cell>
          <cell r="B109">
            <v>1.6</v>
          </cell>
        </row>
        <row r="110">
          <cell r="A110" t="str">
            <v>12 X 100</v>
          </cell>
          <cell r="B110">
            <v>1.68</v>
          </cell>
        </row>
        <row r="111">
          <cell r="A111" t="str">
            <v>12 X 115</v>
          </cell>
          <cell r="B111">
            <v>1.76</v>
          </cell>
        </row>
        <row r="112">
          <cell r="A112" t="str">
            <v>12 X 125</v>
          </cell>
          <cell r="B112">
            <v>1.83</v>
          </cell>
        </row>
        <row r="113">
          <cell r="A113" t="str">
            <v>14 X 25</v>
          </cell>
          <cell r="B113">
            <v>1.31</v>
          </cell>
        </row>
        <row r="114">
          <cell r="A114" t="str">
            <v>14 X 38</v>
          </cell>
          <cell r="B114">
            <v>1.38</v>
          </cell>
        </row>
        <row r="115">
          <cell r="A115" t="str">
            <v>14 X 50</v>
          </cell>
          <cell r="B115">
            <v>1.46</v>
          </cell>
        </row>
        <row r="116">
          <cell r="A116" t="str">
            <v>14 X 63</v>
          </cell>
          <cell r="B116">
            <v>1.54</v>
          </cell>
        </row>
        <row r="117">
          <cell r="A117" t="str">
            <v>14 X 75</v>
          </cell>
          <cell r="B117">
            <v>1.62</v>
          </cell>
        </row>
        <row r="118">
          <cell r="A118" t="str">
            <v>14 X 83</v>
          </cell>
          <cell r="B118">
            <v>1.7</v>
          </cell>
        </row>
        <row r="119">
          <cell r="A119" t="str">
            <v>14 X 100</v>
          </cell>
          <cell r="B119">
            <v>1.78</v>
          </cell>
        </row>
        <row r="120">
          <cell r="A120" t="str">
            <v>14 X 115</v>
          </cell>
          <cell r="B120">
            <v>1.86</v>
          </cell>
        </row>
        <row r="121">
          <cell r="A121" t="str">
            <v>14 X 125</v>
          </cell>
          <cell r="B121">
            <v>1.93</v>
          </cell>
        </row>
        <row r="122">
          <cell r="A122" t="str">
            <v>16 X 25</v>
          </cell>
          <cell r="B122">
            <v>1.47</v>
          </cell>
        </row>
        <row r="123">
          <cell r="A123" t="str">
            <v>16 X 38</v>
          </cell>
          <cell r="B123">
            <v>1.54</v>
          </cell>
        </row>
        <row r="124">
          <cell r="A124" t="str">
            <v>16 X 50</v>
          </cell>
          <cell r="B124">
            <v>1.62</v>
          </cell>
        </row>
        <row r="125">
          <cell r="A125" t="str">
            <v>16 X 63</v>
          </cell>
          <cell r="B125">
            <v>1.7</v>
          </cell>
        </row>
        <row r="126">
          <cell r="A126" t="str">
            <v>16 X 75</v>
          </cell>
          <cell r="B126">
            <v>1.78</v>
          </cell>
        </row>
        <row r="127">
          <cell r="A127" t="str">
            <v>16 X 83</v>
          </cell>
          <cell r="B127">
            <v>1.86</v>
          </cell>
        </row>
        <row r="128">
          <cell r="A128" t="str">
            <v>16 X 100</v>
          </cell>
          <cell r="B128">
            <v>1.94</v>
          </cell>
        </row>
        <row r="129">
          <cell r="A129" t="str">
            <v>16 X 115</v>
          </cell>
          <cell r="B129">
            <v>2.02</v>
          </cell>
        </row>
        <row r="130">
          <cell r="A130" t="str">
            <v>16 X 125</v>
          </cell>
          <cell r="B130">
            <v>2.09</v>
          </cell>
        </row>
        <row r="131">
          <cell r="A131" t="str">
            <v>18 X 25</v>
          </cell>
          <cell r="B131">
            <v>1.62</v>
          </cell>
        </row>
        <row r="132">
          <cell r="A132" t="str">
            <v>18 X 38</v>
          </cell>
          <cell r="B132">
            <v>1.7</v>
          </cell>
        </row>
        <row r="133">
          <cell r="A133" t="str">
            <v>18 X 50</v>
          </cell>
          <cell r="B133">
            <v>1.78</v>
          </cell>
        </row>
        <row r="134">
          <cell r="A134" t="str">
            <v>18 X 63</v>
          </cell>
          <cell r="B134">
            <v>1.8</v>
          </cell>
        </row>
        <row r="135">
          <cell r="A135" t="str">
            <v>18 X 75</v>
          </cell>
          <cell r="B135">
            <v>1.94</v>
          </cell>
        </row>
        <row r="136">
          <cell r="A136" t="str">
            <v>18 X 83</v>
          </cell>
          <cell r="B136">
            <v>2.02</v>
          </cell>
        </row>
        <row r="137">
          <cell r="A137" t="str">
            <v>18 X 100</v>
          </cell>
          <cell r="B137">
            <v>2.1</v>
          </cell>
        </row>
        <row r="138">
          <cell r="A138" t="str">
            <v>18 X 115</v>
          </cell>
          <cell r="B138">
            <v>2.17</v>
          </cell>
        </row>
        <row r="139">
          <cell r="A139" t="str">
            <v>18 X 125</v>
          </cell>
          <cell r="B139">
            <v>2.25</v>
          </cell>
        </row>
        <row r="140">
          <cell r="A140" t="str">
            <v>20 X 25</v>
          </cell>
          <cell r="B140">
            <v>1.78</v>
          </cell>
        </row>
        <row r="141">
          <cell r="A141" t="str">
            <v>20 X 38</v>
          </cell>
          <cell r="B141">
            <v>1.86</v>
          </cell>
        </row>
        <row r="142">
          <cell r="A142" t="str">
            <v>20 X 50</v>
          </cell>
          <cell r="B142">
            <v>1.94</v>
          </cell>
        </row>
        <row r="143">
          <cell r="A143" t="str">
            <v>20 X 63</v>
          </cell>
          <cell r="B143">
            <v>2.02</v>
          </cell>
        </row>
        <row r="144">
          <cell r="A144" t="str">
            <v>20 X 75</v>
          </cell>
          <cell r="B144">
            <v>2.1</v>
          </cell>
        </row>
        <row r="145">
          <cell r="A145" t="str">
            <v>20 X 83</v>
          </cell>
          <cell r="B145">
            <v>2.1800000000000002</v>
          </cell>
        </row>
        <row r="146">
          <cell r="A146" t="str">
            <v>20 X 100</v>
          </cell>
          <cell r="B146">
            <v>2.2599999999999998</v>
          </cell>
        </row>
        <row r="147">
          <cell r="A147" t="str">
            <v>20 X 115</v>
          </cell>
          <cell r="B147">
            <v>2.33</v>
          </cell>
        </row>
        <row r="148">
          <cell r="A148" t="str">
            <v>20 X 125</v>
          </cell>
          <cell r="B148">
            <v>2.41</v>
          </cell>
        </row>
        <row r="149">
          <cell r="A149" t="str">
            <v>22 X 25</v>
          </cell>
          <cell r="B149">
            <v>1.94</v>
          </cell>
        </row>
        <row r="150">
          <cell r="A150" t="str">
            <v>22 X 38</v>
          </cell>
          <cell r="B150">
            <v>2.02</v>
          </cell>
        </row>
        <row r="151">
          <cell r="A151" t="str">
            <v>22 X 50</v>
          </cell>
          <cell r="B151">
            <v>2.1</v>
          </cell>
        </row>
        <row r="152">
          <cell r="A152" t="str">
            <v>22 X 63</v>
          </cell>
          <cell r="B152">
            <v>2.1800000000000002</v>
          </cell>
        </row>
        <row r="153">
          <cell r="A153" t="str">
            <v>22 X 75</v>
          </cell>
          <cell r="B153">
            <v>2.2599999999999998</v>
          </cell>
        </row>
        <row r="154">
          <cell r="A154" t="str">
            <v>22 X 83</v>
          </cell>
          <cell r="B154">
            <v>2.34</v>
          </cell>
        </row>
        <row r="155">
          <cell r="A155" t="str">
            <v>22 X 100</v>
          </cell>
          <cell r="B155">
            <v>2.42</v>
          </cell>
        </row>
        <row r="156">
          <cell r="A156" t="str">
            <v>22 X 115</v>
          </cell>
          <cell r="B156">
            <v>2.4900000000000002</v>
          </cell>
        </row>
        <row r="157">
          <cell r="A157" t="str">
            <v>22 X 125</v>
          </cell>
          <cell r="B157">
            <v>2.57</v>
          </cell>
        </row>
        <row r="158">
          <cell r="A158" t="str">
            <v>24 X 25</v>
          </cell>
          <cell r="B158">
            <v>2.1</v>
          </cell>
        </row>
        <row r="159">
          <cell r="A159" t="str">
            <v>24 X 38</v>
          </cell>
          <cell r="B159">
            <v>2.1800000000000002</v>
          </cell>
        </row>
        <row r="160">
          <cell r="A160" t="str">
            <v>24 X 50</v>
          </cell>
          <cell r="B160">
            <v>2.2599999999999998</v>
          </cell>
        </row>
        <row r="161">
          <cell r="A161" t="str">
            <v>24 X 63</v>
          </cell>
          <cell r="B161">
            <v>2.34</v>
          </cell>
        </row>
        <row r="162">
          <cell r="A162" t="str">
            <v>24 X 75</v>
          </cell>
          <cell r="B162">
            <v>2.42</v>
          </cell>
        </row>
        <row r="163">
          <cell r="A163" t="str">
            <v>24 X 83</v>
          </cell>
          <cell r="B163">
            <v>2.5</v>
          </cell>
        </row>
        <row r="164">
          <cell r="A164" t="str">
            <v>24 X 100</v>
          </cell>
          <cell r="B164">
            <v>2.58</v>
          </cell>
        </row>
        <row r="165">
          <cell r="A165" t="str">
            <v>24 X 115</v>
          </cell>
          <cell r="B165">
            <v>2.65</v>
          </cell>
        </row>
        <row r="166">
          <cell r="A166" t="str">
            <v>24 X 125</v>
          </cell>
          <cell r="B166">
            <v>2.73</v>
          </cell>
        </row>
        <row r="167">
          <cell r="A167" t="str">
            <v>26 X 25</v>
          </cell>
          <cell r="B167">
            <v>2.2599999999999998</v>
          </cell>
        </row>
        <row r="168">
          <cell r="A168" t="str">
            <v>26 X 38</v>
          </cell>
          <cell r="B168">
            <v>2.34</v>
          </cell>
        </row>
        <row r="169">
          <cell r="A169" t="str">
            <v>26 X 50</v>
          </cell>
          <cell r="B169">
            <v>2.42</v>
          </cell>
        </row>
        <row r="170">
          <cell r="A170" t="str">
            <v>26 X 63</v>
          </cell>
          <cell r="B170">
            <v>2.5</v>
          </cell>
        </row>
        <row r="171">
          <cell r="A171" t="str">
            <v>26 X 75</v>
          </cell>
          <cell r="B171">
            <v>2.58</v>
          </cell>
        </row>
        <row r="172">
          <cell r="A172" t="str">
            <v>26 X 83</v>
          </cell>
          <cell r="B172">
            <v>2.65</v>
          </cell>
        </row>
        <row r="173">
          <cell r="A173" t="str">
            <v>26 X 100</v>
          </cell>
          <cell r="B173">
            <v>2.73</v>
          </cell>
        </row>
        <row r="174">
          <cell r="A174" t="str">
            <v>26 X 115</v>
          </cell>
          <cell r="B174">
            <v>2.81</v>
          </cell>
        </row>
        <row r="175">
          <cell r="A175" t="str">
            <v>26 X 125</v>
          </cell>
          <cell r="B175">
            <v>2.89</v>
          </cell>
        </row>
        <row r="176">
          <cell r="A176" t="str">
            <v>28 X 25</v>
          </cell>
          <cell r="B176">
            <v>2.42</v>
          </cell>
        </row>
        <row r="177">
          <cell r="A177" t="str">
            <v>28 X 38</v>
          </cell>
          <cell r="B177">
            <v>2.5</v>
          </cell>
        </row>
        <row r="178">
          <cell r="A178" t="str">
            <v>28 X 50</v>
          </cell>
          <cell r="B178">
            <v>2.58</v>
          </cell>
        </row>
        <row r="179">
          <cell r="A179" t="str">
            <v>28 X 63</v>
          </cell>
          <cell r="B179">
            <v>2.66</v>
          </cell>
        </row>
        <row r="180">
          <cell r="A180" t="str">
            <v>28 X 75</v>
          </cell>
          <cell r="B180">
            <v>2.74</v>
          </cell>
        </row>
        <row r="181">
          <cell r="A181" t="str">
            <v>28 X 83</v>
          </cell>
          <cell r="B181">
            <v>2.81</v>
          </cell>
        </row>
        <row r="182">
          <cell r="A182" t="str">
            <v>28 X 100</v>
          </cell>
          <cell r="B182">
            <v>2.89</v>
          </cell>
        </row>
        <row r="183">
          <cell r="A183" t="str">
            <v>28 X 115</v>
          </cell>
          <cell r="B183">
            <v>2.97</v>
          </cell>
        </row>
        <row r="184">
          <cell r="A184" t="str">
            <v>28 X 125</v>
          </cell>
          <cell r="B184">
            <v>3.05</v>
          </cell>
        </row>
        <row r="185">
          <cell r="A185" t="str">
            <v>30 X 25</v>
          </cell>
          <cell r="B185">
            <v>2.58</v>
          </cell>
        </row>
        <row r="186">
          <cell r="A186" t="str">
            <v>30 X 38</v>
          </cell>
          <cell r="B186">
            <v>2.66</v>
          </cell>
        </row>
        <row r="187">
          <cell r="A187" t="str">
            <v>30 X 50</v>
          </cell>
          <cell r="B187">
            <v>2.74</v>
          </cell>
        </row>
        <row r="188">
          <cell r="A188" t="str">
            <v>30 X 63</v>
          </cell>
          <cell r="B188">
            <v>2.82</v>
          </cell>
        </row>
        <row r="189">
          <cell r="A189" t="str">
            <v>30 X 75</v>
          </cell>
          <cell r="B189">
            <v>2.9</v>
          </cell>
        </row>
        <row r="190">
          <cell r="A190" t="str">
            <v>30 X 83</v>
          </cell>
          <cell r="B190">
            <v>2.98</v>
          </cell>
        </row>
        <row r="191">
          <cell r="A191" t="str">
            <v>30 X 100</v>
          </cell>
          <cell r="B191">
            <v>3.05</v>
          </cell>
        </row>
        <row r="192">
          <cell r="A192" t="str">
            <v>30 X 115</v>
          </cell>
          <cell r="B192">
            <v>3.13</v>
          </cell>
        </row>
        <row r="193">
          <cell r="A193" t="str">
            <v>30 X 125</v>
          </cell>
          <cell r="B193">
            <v>3.21</v>
          </cell>
        </row>
        <row r="194">
          <cell r="A194" t="str">
            <v>32 X 25</v>
          </cell>
          <cell r="B194">
            <v>2.74</v>
          </cell>
        </row>
        <row r="195">
          <cell r="A195" t="str">
            <v>32 X 38</v>
          </cell>
          <cell r="B195">
            <v>2.82</v>
          </cell>
        </row>
        <row r="196">
          <cell r="A196" t="str">
            <v>32 X 50</v>
          </cell>
          <cell r="B196">
            <v>2.9</v>
          </cell>
        </row>
        <row r="197">
          <cell r="A197" t="str">
            <v>32 X 63</v>
          </cell>
          <cell r="B197">
            <v>2.98</v>
          </cell>
        </row>
        <row r="198">
          <cell r="A198" t="str">
            <v>32 X 75</v>
          </cell>
          <cell r="B198">
            <v>3.06</v>
          </cell>
        </row>
        <row r="199">
          <cell r="A199" t="str">
            <v>32 X 83</v>
          </cell>
          <cell r="B199">
            <v>3.14</v>
          </cell>
        </row>
        <row r="200">
          <cell r="A200" t="str">
            <v>32 X 100</v>
          </cell>
          <cell r="B200">
            <v>3.21</v>
          </cell>
        </row>
        <row r="201">
          <cell r="A201" t="str">
            <v>32 X 115</v>
          </cell>
          <cell r="B201">
            <v>3.29</v>
          </cell>
        </row>
        <row r="202">
          <cell r="A202" t="str">
            <v>32 X 125</v>
          </cell>
          <cell r="B202">
            <v>3.37</v>
          </cell>
        </row>
        <row r="203">
          <cell r="A203" t="str">
            <v>34 X 25</v>
          </cell>
          <cell r="B203">
            <v>2.9</v>
          </cell>
        </row>
        <row r="204">
          <cell r="A204" t="str">
            <v>34 X 38</v>
          </cell>
          <cell r="B204">
            <v>2.98</v>
          </cell>
        </row>
        <row r="205">
          <cell r="A205" t="str">
            <v>34 X 50</v>
          </cell>
          <cell r="B205">
            <v>3.06</v>
          </cell>
        </row>
        <row r="206">
          <cell r="A206" t="str">
            <v>34 X 63</v>
          </cell>
          <cell r="B206">
            <v>3.14</v>
          </cell>
        </row>
        <row r="207">
          <cell r="A207" t="str">
            <v>34 X 75</v>
          </cell>
          <cell r="B207">
            <v>3.22</v>
          </cell>
        </row>
        <row r="208">
          <cell r="A208" t="str">
            <v>34 X 83</v>
          </cell>
          <cell r="B208">
            <v>3.3</v>
          </cell>
        </row>
        <row r="209">
          <cell r="A209" t="str">
            <v>34 X 100</v>
          </cell>
          <cell r="B209">
            <v>3.37</v>
          </cell>
        </row>
        <row r="210">
          <cell r="A210" t="str">
            <v>34 X 115</v>
          </cell>
          <cell r="B210">
            <v>3.45</v>
          </cell>
        </row>
        <row r="211">
          <cell r="A211" t="str">
            <v>34 X 125</v>
          </cell>
          <cell r="B211">
            <v>3.53</v>
          </cell>
        </row>
        <row r="212">
          <cell r="A212" t="str">
            <v>36 X 25</v>
          </cell>
          <cell r="B212">
            <v>2.9</v>
          </cell>
        </row>
        <row r="213">
          <cell r="A213" t="str">
            <v>36 X 38</v>
          </cell>
          <cell r="B213">
            <v>2.98</v>
          </cell>
        </row>
        <row r="214">
          <cell r="A214" t="str">
            <v>36 X 50</v>
          </cell>
          <cell r="B214">
            <v>3.06</v>
          </cell>
        </row>
        <row r="215">
          <cell r="A215" t="str">
            <v>36 X 63</v>
          </cell>
          <cell r="B215">
            <v>3.14</v>
          </cell>
        </row>
        <row r="216">
          <cell r="A216" t="str">
            <v>36 X 75</v>
          </cell>
          <cell r="B216">
            <v>3.22</v>
          </cell>
        </row>
        <row r="217">
          <cell r="A217" t="str">
            <v>36 X 83</v>
          </cell>
          <cell r="B217">
            <v>3.3</v>
          </cell>
        </row>
        <row r="218">
          <cell r="A218" t="str">
            <v>36 X 100</v>
          </cell>
          <cell r="B218">
            <v>3.37</v>
          </cell>
        </row>
        <row r="219">
          <cell r="A219" t="str">
            <v>36 X 115</v>
          </cell>
          <cell r="B219">
            <v>3.45</v>
          </cell>
        </row>
        <row r="220">
          <cell r="A220" t="str">
            <v>36 X 125</v>
          </cell>
          <cell r="B220">
            <v>3.53</v>
          </cell>
        </row>
        <row r="221">
          <cell r="A221" t="str">
            <v>38 X 25</v>
          </cell>
          <cell r="B221">
            <v>3.22</v>
          </cell>
        </row>
        <row r="222">
          <cell r="A222" t="str">
            <v>38 X 38</v>
          </cell>
          <cell r="B222">
            <v>3.3</v>
          </cell>
        </row>
        <row r="223">
          <cell r="A223" t="str">
            <v>38 X 50</v>
          </cell>
          <cell r="B223">
            <v>3.38</v>
          </cell>
        </row>
        <row r="224">
          <cell r="A224" t="str">
            <v>38 X 63</v>
          </cell>
          <cell r="B224">
            <v>3.46</v>
          </cell>
        </row>
        <row r="225">
          <cell r="A225" t="str">
            <v>38 X 75</v>
          </cell>
          <cell r="B225">
            <v>3.53</v>
          </cell>
        </row>
        <row r="226">
          <cell r="A226" t="str">
            <v>38 X 83</v>
          </cell>
          <cell r="B226">
            <v>3.61</v>
          </cell>
        </row>
        <row r="227">
          <cell r="A227" t="str">
            <v>38 X 100</v>
          </cell>
          <cell r="B227">
            <v>3.69</v>
          </cell>
        </row>
        <row r="228">
          <cell r="A228" t="str">
            <v>38 X 115</v>
          </cell>
          <cell r="B228">
            <v>3.77</v>
          </cell>
        </row>
        <row r="229">
          <cell r="A229" t="str">
            <v>38 X 125</v>
          </cell>
          <cell r="B229">
            <v>3.85</v>
          </cell>
        </row>
        <row r="230">
          <cell r="A230" t="str">
            <v>40 X 25</v>
          </cell>
          <cell r="B230">
            <v>3.38</v>
          </cell>
        </row>
        <row r="231">
          <cell r="A231" t="str">
            <v>40 X 38</v>
          </cell>
          <cell r="B231">
            <v>3.46</v>
          </cell>
        </row>
        <row r="232">
          <cell r="A232" t="str">
            <v>40 X 50</v>
          </cell>
          <cell r="B232">
            <v>3.54</v>
          </cell>
        </row>
        <row r="233">
          <cell r="A233" t="str">
            <v>40 X 63</v>
          </cell>
          <cell r="B233">
            <v>3.62</v>
          </cell>
        </row>
        <row r="234">
          <cell r="A234" t="str">
            <v>40 X 75</v>
          </cell>
          <cell r="B234">
            <v>3.69</v>
          </cell>
        </row>
        <row r="235">
          <cell r="A235" t="str">
            <v>40 X 83</v>
          </cell>
          <cell r="B235">
            <v>3.77</v>
          </cell>
        </row>
        <row r="236">
          <cell r="A236" t="str">
            <v>40 X 100</v>
          </cell>
          <cell r="B236">
            <v>3.85</v>
          </cell>
        </row>
        <row r="237">
          <cell r="A237" t="str">
            <v>40 X 115</v>
          </cell>
          <cell r="B237">
            <v>3.93</v>
          </cell>
        </row>
        <row r="238">
          <cell r="A238" t="str">
            <v>40 X 125</v>
          </cell>
          <cell r="B238">
            <v>4.01</v>
          </cell>
        </row>
        <row r="239">
          <cell r="A239" t="str">
            <v>42 X 25</v>
          </cell>
          <cell r="B239">
            <v>3.54</v>
          </cell>
        </row>
        <row r="240">
          <cell r="A240" t="str">
            <v>42 X 38</v>
          </cell>
          <cell r="B240">
            <v>3.62</v>
          </cell>
        </row>
        <row r="241">
          <cell r="A241" t="str">
            <v>42 X 50</v>
          </cell>
          <cell r="B241">
            <v>3.7</v>
          </cell>
        </row>
        <row r="242">
          <cell r="A242" t="str">
            <v>42 X 63</v>
          </cell>
          <cell r="B242">
            <v>3.78</v>
          </cell>
        </row>
        <row r="243">
          <cell r="A243" t="str">
            <v>42 X 75</v>
          </cell>
          <cell r="B243">
            <v>3.85</v>
          </cell>
        </row>
        <row r="244">
          <cell r="A244" t="str">
            <v>42 X 83</v>
          </cell>
          <cell r="B244">
            <v>3.93</v>
          </cell>
        </row>
        <row r="245">
          <cell r="A245" t="str">
            <v>42 X 100</v>
          </cell>
          <cell r="B245">
            <v>4.01</v>
          </cell>
        </row>
        <row r="246">
          <cell r="A246" t="str">
            <v>42 X 115</v>
          </cell>
          <cell r="B246">
            <v>4.09</v>
          </cell>
        </row>
        <row r="247">
          <cell r="A247" t="str">
            <v>42 X 125</v>
          </cell>
          <cell r="B247">
            <v>4.17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's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CONF.HH (2)"/>
      <sheetName val="RDO_NOVO"/>
      <sheetName val="APRV OMs"/>
      <sheetName val="APRV OMs (2)"/>
      <sheetName val="HH"/>
      <sheetName val="FAT.SEMANAL"/>
      <sheetName val="FAT.SEMANAL (2)"/>
      <sheetName val="RES.SEMANAL"/>
      <sheetName val="eneas"/>
      <sheetName val="RDO_ANT"/>
      <sheetName val="FAT.ATIV."/>
      <sheetName val="FAT.ATIV. (2)"/>
      <sheetName val="PROV."/>
      <sheetName val="RES.PROV."/>
      <sheetName val="HISTOGRAMA"/>
      <sheetName val="EXT.HH"/>
      <sheetName val="EXT.HH (2)"/>
      <sheetName val="RES.OMs"/>
      <sheetName val="EMR"/>
      <sheetName val="EMR2"/>
      <sheetName val="MARIANA"/>
      <sheetName val="AFC"/>
      <sheetName val="CONF BM"/>
      <sheetName val="FL ROSTO"/>
      <sheetName val="$MÉDIO"/>
      <sheetName val="oms bm12"/>
      <sheetName val="P LUCAS"/>
      <sheetName val="P PLAN FAT"/>
      <sheetName val="Plan1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Líder - H.E.</v>
          </cell>
        </row>
        <row r="27">
          <cell r="B27" t="str">
            <v>Técnico de Planejamento - H.E.</v>
          </cell>
        </row>
        <row r="28">
          <cell r="B28" t="str">
            <v>Técnico de Segurança - H.E.</v>
          </cell>
        </row>
        <row r="29">
          <cell r="B29" t="str">
            <v>Montador Andaime - A. N.</v>
          </cell>
        </row>
        <row r="30">
          <cell r="B30" t="str">
            <v>Pintor Industrial - A. N.</v>
          </cell>
        </row>
        <row r="31">
          <cell r="B31" t="str">
            <v>Pintor Letrista - A. N.</v>
          </cell>
        </row>
        <row r="32">
          <cell r="B32" t="str">
            <v>Isolador - A. N.</v>
          </cell>
        </row>
        <row r="33">
          <cell r="B33" t="str">
            <v>Funileiro - A. N.</v>
          </cell>
        </row>
        <row r="34">
          <cell r="B34" t="str">
            <v>Pedreiro - A. N.</v>
          </cell>
        </row>
        <row r="35">
          <cell r="B35" t="str">
            <v>Carpinteiro - A. N.</v>
          </cell>
        </row>
        <row r="36">
          <cell r="B36" t="str">
            <v>Supervisor de Qualidade - A. N.</v>
          </cell>
        </row>
        <row r="37">
          <cell r="B37" t="str">
            <v>Encarregado - A. N.</v>
          </cell>
        </row>
        <row r="38">
          <cell r="B38" t="str">
            <v>Técnico de Planejamento - A. N.</v>
          </cell>
        </row>
        <row r="39">
          <cell r="B39" t="str">
            <v>Técnico de Segurança - A. N.</v>
          </cell>
        </row>
        <row r="41">
          <cell r="B41" t="str">
            <v>Despesas</v>
          </cell>
        </row>
        <row r="42">
          <cell r="B42" t="str">
            <v>Ajudante</v>
          </cell>
        </row>
        <row r="43">
          <cell r="B43" t="str">
            <v>Ajudante - H.E.</v>
          </cell>
        </row>
        <row r="44">
          <cell r="B44" t="str">
            <v>MOBILIZAÇÃO - 8 DIAS</v>
          </cell>
        </row>
        <row r="45">
          <cell r="B45" t="str">
            <v>FUNÇÃO</v>
          </cell>
        </row>
        <row r="47">
          <cell r="B47" t="str">
            <v>EQUIPE_ANDAIME</v>
          </cell>
        </row>
        <row r="48">
          <cell r="B48" t="str">
            <v>EQUIPE_CIVIL</v>
          </cell>
        </row>
        <row r="49">
          <cell r="B49" t="str">
            <v>EQUIPE_ISOLAMENTO</v>
          </cell>
        </row>
        <row r="50">
          <cell r="B50" t="str">
            <v>EQUIPE_PINTURA</v>
          </cell>
        </row>
        <row r="51">
          <cell r="B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CPV"/>
      <sheetName val="Resultado"/>
      <sheetName val="Planejado"/>
      <sheetName val="f.caixa"/>
      <sheetName val="back-log"/>
      <sheetName val="mes"/>
      <sheetName val="Custo Real"/>
      <sheetName val="inventario"/>
      <sheetName val="Inv. pendente"/>
      <sheetName val="Produção"/>
      <sheetName val="Avaliação"/>
      <sheetName val="******"/>
      <sheetName val="f_caixa"/>
      <sheetName val="Custo_Real"/>
      <sheetName val="Inv__pendente"/>
    </sheetNames>
    <sheetDataSet>
      <sheetData sheetId="0"/>
      <sheetData sheetId="1">
        <row r="42">
          <cell r="J42" t="e">
            <v>#DIV/0!</v>
          </cell>
        </row>
      </sheetData>
      <sheetData sheetId="2" refreshError="1"/>
      <sheetData sheetId="3">
        <row r="40">
          <cell r="C40">
            <v>0</v>
          </cell>
        </row>
      </sheetData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V"/>
      <sheetName val="Planejad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DHT (2)"/>
      <sheetName val="DHT_CIVIL"/>
      <sheetName val="TRANSP."/>
      <sheetName val="RATEIO-RMAHD"/>
      <sheetName val="RES.G"/>
      <sheetName val="RES.G (2)"/>
      <sheetName val="RES.1"/>
      <sheetName val="MODELO VALORES"/>
      <sheetName val="ADN_HE"/>
    </sheetNames>
    <sheetDataSet>
      <sheetData sheetId="0">
        <row r="107">
          <cell r="B107" t="str">
            <v>VAN(AP.&amp;RET.)</v>
          </cell>
        </row>
        <row r="108">
          <cell r="B108" t="str">
            <v>VAN(RET.)</v>
          </cell>
        </row>
        <row r="109">
          <cell r="B109" t="str">
            <v>TAXI(AP.&amp;RET.)</v>
          </cell>
        </row>
        <row r="110">
          <cell r="B110" t="str">
            <v>TAXI(RET.)</v>
          </cell>
        </row>
        <row r="111">
          <cell r="B111" t="str">
            <v>N/A</v>
          </cell>
        </row>
        <row r="112">
          <cell r="B11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EQUIPE"/>
      <sheetName val="CUBO"/>
      <sheetName val="DADOS"/>
      <sheetName val="EQUIPES"/>
      <sheetName val="MOV.AND."/>
      <sheetName val="MAPA"/>
      <sheetName val="SCM"/>
    </sheetNames>
    <sheetDataSet>
      <sheetData sheetId="0" refreshError="1"/>
      <sheetData sheetId="1">
        <row r="87">
          <cell r="B87" t="str">
            <v>IESE</v>
          </cell>
        </row>
        <row r="88">
          <cell r="B88" t="str">
            <v>SAO II</v>
          </cell>
        </row>
        <row r="89">
          <cell r="B89" t="str">
            <v>UA I</v>
          </cell>
        </row>
        <row r="90">
          <cell r="B90" t="str">
            <v>UA II</v>
          </cell>
        </row>
        <row r="91">
          <cell r="B91" t="str">
            <v>UO I</v>
          </cell>
        </row>
        <row r="92">
          <cell r="B92" t="str">
            <v>UO II</v>
          </cell>
        </row>
        <row r="93">
          <cell r="B93" t="str">
            <v>...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FAT.SEMANAL"/>
      <sheetName val="RDO_NOVO"/>
      <sheetName val="APRV OMs"/>
      <sheetName val="CORREÇÃO"/>
      <sheetName val="HH"/>
      <sheetName val="FAT.ATIV."/>
      <sheetName val="HISTOGRAMA"/>
      <sheetName val="EXT.HH"/>
      <sheetName val="PLAN.BASE"/>
      <sheetName val="CONF BM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Despesas</v>
          </cell>
        </row>
        <row r="41">
          <cell r="B41" t="str">
            <v>Ajudante</v>
          </cell>
        </row>
        <row r="42">
          <cell r="B42" t="str">
            <v>Ajudante - H.E.</v>
          </cell>
        </row>
        <row r="43">
          <cell r="B43" t="str">
            <v>MOBILIZAÇÃO - 8 DIAS</v>
          </cell>
        </row>
        <row r="44">
          <cell r="B44" t="str">
            <v>FUNÇÃO</v>
          </cell>
        </row>
        <row r="46">
          <cell r="B46" t="str">
            <v>EQUIPE_ANDAIME</v>
          </cell>
        </row>
        <row r="47">
          <cell r="B47" t="str">
            <v>EQUIPE_CIVIL</v>
          </cell>
        </row>
        <row r="48">
          <cell r="B48" t="str">
            <v>EQUIPE_ISOLAMENTO</v>
          </cell>
        </row>
        <row r="49">
          <cell r="B49" t="str">
            <v>EQUIPE_PINTURA</v>
          </cell>
        </row>
        <row r="50">
          <cell r="B50" t="str">
            <v>TOTAL</v>
          </cell>
        </row>
      </sheetData>
      <sheetData sheetId="1" refreshError="1"/>
      <sheetData sheetId="2" refreshError="1"/>
      <sheetData sheetId="3">
        <row r="8">
          <cell r="E8">
            <v>973338223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CurvaSAF"/>
      <sheetName val="Prod"/>
      <sheetName val="CurvaSAF Eq"/>
      <sheetName val="Fatores"/>
      <sheetName val="Fatores (2)"/>
      <sheetName val="Resumo Geral 27-02"/>
      <sheetName val="CurvaSAF_Eq"/>
      <sheetName val="Fatores_(2)"/>
      <sheetName val="Resumo_Geral_27-02"/>
    </sheetNames>
    <sheetDataSet>
      <sheetData sheetId="0">
        <row r="7">
          <cell r="B7" t="str">
            <v>TOTAL</v>
          </cell>
          <cell r="C7">
            <v>8170.8178395315645</v>
          </cell>
          <cell r="D7">
            <v>0.7793370103929409</v>
          </cell>
          <cell r="E7">
            <v>6367.8207475258378</v>
          </cell>
          <cell r="F7">
            <v>4108.7021376235307</v>
          </cell>
          <cell r="G7">
            <v>0.83852526067975797</v>
          </cell>
          <cell r="H7">
            <v>3445.2505310062497</v>
          </cell>
        </row>
        <row r="8">
          <cell r="D8" t="str">
            <v>HOJE:</v>
          </cell>
          <cell r="E8">
            <v>56.125049999999646</v>
          </cell>
          <cell r="H8">
            <v>19.928791499999534</v>
          </cell>
          <cell r="J8">
            <v>131.15002500000173</v>
          </cell>
        </row>
        <row r="10">
          <cell r="B10" t="str">
            <v>PARADA 714</v>
          </cell>
          <cell r="C10" t="str">
            <v>M² EQUIV CONTRATO</v>
          </cell>
          <cell r="D10" t="str">
            <v>% EXECUTADO</v>
          </cell>
          <cell r="E10" t="str">
            <v>M² EQUIV EXECUTADO</v>
          </cell>
          <cell r="F10" t="str">
            <v>M² REAL CONTRATO</v>
          </cell>
          <cell r="G10" t="str">
            <v>% REALIZADO</v>
          </cell>
          <cell r="H10" t="str">
            <v>M² REAL EXECUTADO</v>
          </cell>
          <cell r="I10" t="str">
            <v>PESO</v>
          </cell>
        </row>
        <row r="11">
          <cell r="B11" t="str">
            <v>TUBULAÇÃO</v>
          </cell>
          <cell r="C11">
            <v>121.69358561612594</v>
          </cell>
          <cell r="D11">
            <v>0.86936674736928765</v>
          </cell>
          <cell r="E11">
            <v>105.79635670279734</v>
          </cell>
          <cell r="F11">
            <v>22.988766648604923</v>
          </cell>
          <cell r="G11">
            <v>0.83127989506935296</v>
          </cell>
          <cell r="H11">
            <v>19.11009952742614</v>
          </cell>
          <cell r="I11">
            <v>5.5477665601769359E-2</v>
          </cell>
        </row>
        <row r="12">
          <cell r="B12" t="str">
            <v>EQUIPAMENTO</v>
          </cell>
          <cell r="C12">
            <v>738.79</v>
          </cell>
          <cell r="D12">
            <v>0.65493713530890607</v>
          </cell>
          <cell r="E12">
            <v>483.86100619486672</v>
          </cell>
          <cell r="F12">
            <v>391.39</v>
          </cell>
          <cell r="G12">
            <v>0.66649549043153888</v>
          </cell>
          <cell r="H12">
            <v>260.85966999999999</v>
          </cell>
          <cell r="I12">
            <v>0.94452233439823052</v>
          </cell>
        </row>
        <row r="13">
          <cell r="B13" t="str">
            <v>TOTAL</v>
          </cell>
          <cell r="C13">
            <v>860.48358561612588</v>
          </cell>
          <cell r="D13">
            <v>0.68526276707004918</v>
          </cell>
          <cell r="E13">
            <v>589.65736289766403</v>
          </cell>
          <cell r="F13">
            <v>414.37876664860494</v>
          </cell>
          <cell r="G13">
            <v>0.67563734452842217</v>
          </cell>
          <cell r="H13">
            <v>279.96976952742614</v>
          </cell>
        </row>
        <row r="14">
          <cell r="D14" t="str">
            <v>HOJE:</v>
          </cell>
          <cell r="E14">
            <v>0</v>
          </cell>
          <cell r="H14">
            <v>0</v>
          </cell>
          <cell r="J14">
            <v>0</v>
          </cell>
        </row>
        <row r="16">
          <cell r="B16" t="str">
            <v>GERAL</v>
          </cell>
          <cell r="C16" t="str">
            <v>M² EQUIV CONTRATO</v>
          </cell>
          <cell r="D16" t="str">
            <v>% EXECUTADO</v>
          </cell>
          <cell r="E16" t="str">
            <v>M² EQUIV EXECUTADO</v>
          </cell>
          <cell r="F16" t="str">
            <v>M² REAL CONTRATO</v>
          </cell>
          <cell r="G16" t="str">
            <v>% REALIZADO</v>
          </cell>
          <cell r="H16" t="str">
            <v>M² REAL EXECUTADO</v>
          </cell>
          <cell r="I16" t="str">
            <v>PESO</v>
          </cell>
        </row>
        <row r="17">
          <cell r="B17" t="str">
            <v>TUBULAÇÃO</v>
          </cell>
          <cell r="C17">
            <v>5579.1544251476907</v>
          </cell>
          <cell r="D17">
            <v>0.72953353753438888</v>
          </cell>
          <cell r="E17">
            <v>4070.1802642286348</v>
          </cell>
          <cell r="F17">
            <v>2373.4309042721366</v>
          </cell>
          <cell r="G17">
            <v>0.78534450157305102</v>
          </cell>
          <cell r="H17">
            <v>1863.960910533677</v>
          </cell>
          <cell r="I17">
            <v>0.52473766322207194</v>
          </cell>
        </row>
        <row r="18">
          <cell r="B18" t="str">
            <v>EQUIPAMENTO</v>
          </cell>
          <cell r="C18">
            <v>3452.1470000000004</v>
          </cell>
          <cell r="D18">
            <v>0.83637743299890377</v>
          </cell>
          <cell r="E18">
            <v>2887.2978461948669</v>
          </cell>
          <cell r="F18">
            <v>2149.6499999999992</v>
          </cell>
          <cell r="G18">
            <v>0.86584299304537937</v>
          </cell>
          <cell r="H18">
            <v>1861.259389999999</v>
          </cell>
          <cell r="I18">
            <v>0.47526233677792806</v>
          </cell>
        </row>
        <row r="19">
          <cell r="B19" t="str">
            <v>TOTAL</v>
          </cell>
          <cell r="C19">
            <v>9031.3014251476907</v>
          </cell>
          <cell r="D19">
            <v>0.7703738124663162</v>
          </cell>
          <cell r="E19">
            <v>6957.4781104235017</v>
          </cell>
          <cell r="F19">
            <v>4523.0809042721357</v>
          </cell>
          <cell r="G19">
            <v>0.82360240273728791</v>
          </cell>
          <cell r="H19">
            <v>3725.220300533676</v>
          </cell>
        </row>
        <row r="20">
          <cell r="D20" t="str">
            <v>HOJE:</v>
          </cell>
          <cell r="E20">
            <v>56.125049999999646</v>
          </cell>
          <cell r="H20">
            <v>19.928791499999534</v>
          </cell>
        </row>
        <row r="21">
          <cell r="B21" t="str">
            <v>Avanço Financeiro de Hoje:</v>
          </cell>
          <cell r="C21">
            <v>10049.998531499878</v>
          </cell>
          <cell r="H21" t="str">
            <v>Efetivo:</v>
          </cell>
          <cell r="I21">
            <v>12</v>
          </cell>
          <cell r="J21" t="str">
            <v>H.E</v>
          </cell>
          <cell r="K21" t="str">
            <v>Paralizações</v>
          </cell>
          <cell r="L21" t="str">
            <v>HH Total</v>
          </cell>
        </row>
        <row r="22">
          <cell r="H22" t="str">
            <v>Prod. (HH / m2):</v>
          </cell>
          <cell r="I22">
            <v>5.2988662157463224</v>
          </cell>
          <cell r="L22">
            <v>105.60000000000001</v>
          </cell>
        </row>
        <row r="23">
          <cell r="B23" t="str">
            <v>AVANÇO FINANCEIRO</v>
          </cell>
          <cell r="C23" t="str">
            <v xml:space="preserve">SODA </v>
          </cell>
          <cell r="D23" t="str">
            <v>CLORO</v>
          </cell>
          <cell r="E23" t="str">
            <v>DCE</v>
          </cell>
          <cell r="F23" t="str">
            <v>PARADAS</v>
          </cell>
          <cell r="G23" t="str">
            <v>TOTAL</v>
          </cell>
        </row>
        <row r="24">
          <cell r="B24" t="str">
            <v>POSSÍVEL</v>
          </cell>
          <cell r="C24">
            <v>933221.08001961047</v>
          </cell>
          <cell r="D24">
            <v>303529.01</v>
          </cell>
          <cell r="E24">
            <v>165576.41400000002</v>
          </cell>
          <cell r="F24">
            <v>141845.74559238966</v>
          </cell>
          <cell r="G24">
            <v>1544172.2496120003</v>
          </cell>
        </row>
        <row r="25">
          <cell r="B25" t="str">
            <v>PREVISTO</v>
          </cell>
          <cell r="C25">
            <v>670813.22</v>
          </cell>
          <cell r="D25">
            <v>296961.63</v>
          </cell>
          <cell r="E25">
            <v>131081.35</v>
          </cell>
          <cell r="F25">
            <v>68000</v>
          </cell>
          <cell r="G25">
            <v>1166856.2</v>
          </cell>
          <cell r="H25" t="str">
            <v xml:space="preserve"> R$ na semana</v>
          </cell>
          <cell r="I25" t="str">
            <v>R$ no mês</v>
          </cell>
        </row>
        <row r="26">
          <cell r="B26" t="str">
            <v>REALIZADO</v>
          </cell>
          <cell r="C26">
            <v>805562.71583080105</v>
          </cell>
          <cell r="D26">
            <v>154433.82444999999</v>
          </cell>
          <cell r="E26">
            <v>109650.97378499998</v>
          </cell>
          <cell r="F26">
            <v>114132.1906245649</v>
          </cell>
          <cell r="G26">
            <v>1183779.7046903658</v>
          </cell>
          <cell r="H26">
            <v>22093.990936300019</v>
          </cell>
          <cell r="I26">
            <v>108261.48794036568</v>
          </cell>
        </row>
        <row r="27">
          <cell r="B27" t="str">
            <v>FALTANTE</v>
          </cell>
          <cell r="C27">
            <v>-134749.49583080108</v>
          </cell>
          <cell r="D27">
            <v>142527.80555000002</v>
          </cell>
          <cell r="E27">
            <v>21430.376215000026</v>
          </cell>
          <cell r="F27">
            <v>-46132.190624564901</v>
          </cell>
          <cell r="G27">
            <v>-16923.504690365939</v>
          </cell>
        </row>
        <row r="28">
          <cell r="B28" t="str">
            <v>REALIZADO (%)</v>
          </cell>
          <cell r="C28">
            <v>1.2008748364124384</v>
          </cell>
          <cell r="D28">
            <v>0.52004639269389785</v>
          </cell>
          <cell r="E28">
            <v>0.83651086737358116</v>
          </cell>
          <cell r="F28">
            <v>1.6784145680083074</v>
          </cell>
          <cell r="G28">
            <v>1.0145035049651927</v>
          </cell>
        </row>
        <row r="67">
          <cell r="C67" t="str">
            <v xml:space="preserve">SODA </v>
          </cell>
          <cell r="D67" t="str">
            <v>CLORO</v>
          </cell>
          <cell r="E67" t="str">
            <v>DCE</v>
          </cell>
          <cell r="F67" t="str">
            <v>PARADA</v>
          </cell>
        </row>
        <row r="68">
          <cell r="B68" t="str">
            <v>Levantamento</v>
          </cell>
          <cell r="C68">
            <v>933221.08001961047</v>
          </cell>
          <cell r="D68">
            <v>303529.01</v>
          </cell>
          <cell r="E68">
            <v>165576.41400000002</v>
          </cell>
          <cell r="F68">
            <v>141845.74559238966</v>
          </cell>
        </row>
        <row r="70">
          <cell r="C70" t="str">
            <v xml:space="preserve">SODA </v>
          </cell>
          <cell r="D70" t="str">
            <v>CLORO</v>
          </cell>
          <cell r="E70" t="str">
            <v>DCE</v>
          </cell>
          <cell r="F70" t="str">
            <v>PARADA</v>
          </cell>
        </row>
        <row r="71">
          <cell r="B71" t="str">
            <v>Realizado</v>
          </cell>
          <cell r="C71">
            <v>805562.71583080105</v>
          </cell>
          <cell r="D71">
            <v>154433.82444999999</v>
          </cell>
          <cell r="E71">
            <v>109650.97378499998</v>
          </cell>
          <cell r="F71">
            <v>114132.1906245649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  <sheetName val="FONTE"/>
      <sheetName val="RESUMO_CAPA oficial"/>
      <sheetName val="FOLHA DE ROSTO"/>
      <sheetName val="ASM."/>
      <sheetName val="ASM"/>
      <sheetName val="CSV. AS"/>
      <sheetName val="BMM"/>
      <sheetName val="CSV.BM"/>
      <sheetName val="MC"/>
      <sheetName val="TIMELINE"/>
      <sheetName val="EQUIP"/>
      <sheetName val="TUB"/>
      <sheetName val="TABELAS"/>
      <sheetName val="VALORES"/>
      <sheetName val="PU EQPT"/>
      <sheetName val="PREÇOS"/>
      <sheetName val="INFO"/>
      <sheetName val="HH"/>
      <sheetName val="DHT"/>
      <sheetName val="FOLHA HH"/>
      <sheetName val="Pedido"/>
      <sheetName val="RECOMPOSIÇÃO"/>
      <sheetName val="REMOÇÃO"/>
    </sheetNames>
    <sheetDataSet>
      <sheetData sheetId="0" refreshError="1"/>
      <sheetData sheetId="1">
        <row r="4">
          <cell r="B4" t="str">
            <v>JAIRO</v>
          </cell>
          <cell r="D4" t="str">
            <v>A-710 - FIREPRO</v>
          </cell>
        </row>
        <row r="5">
          <cell r="B5" t="str">
            <v>PEDRO LÚCIO</v>
          </cell>
          <cell r="D5" t="str">
            <v>A-328</v>
          </cell>
        </row>
        <row r="6">
          <cell r="B6" t="str">
            <v>CLEBER</v>
          </cell>
          <cell r="D6" t="str">
            <v>CHARUTO 15</v>
          </cell>
        </row>
        <row r="7">
          <cell r="D7" t="str">
            <v>CHARUTO 14</v>
          </cell>
        </row>
        <row r="8">
          <cell r="D8" t="str">
            <v>CALDEIRA 40 - ISO.</v>
          </cell>
        </row>
        <row r="25">
          <cell r="B25" t="str">
            <v>VICENTE</v>
          </cell>
          <cell r="C25" t="str">
            <v>PVC</v>
          </cell>
        </row>
        <row r="26">
          <cell r="B26" t="str">
            <v>LUCIANO</v>
          </cell>
          <cell r="C26" t="str">
            <v>CLORO SODA</v>
          </cell>
        </row>
        <row r="33">
          <cell r="B33" t="str">
            <v>...</v>
          </cell>
        </row>
        <row r="46">
          <cell r="B46" t="str">
            <v>Container ADM - Mês</v>
          </cell>
        </row>
        <row r="47">
          <cell r="B47" t="str">
            <v>Container Almox - Mês</v>
          </cell>
        </row>
        <row r="48">
          <cell r="B48" t="str">
            <v>Toldo 4x4 - Mês</v>
          </cell>
        </row>
        <row r="51">
          <cell r="B51" t="str">
            <v>...</v>
          </cell>
        </row>
        <row r="69">
          <cell r="D69" t="str">
            <v>...</v>
          </cell>
        </row>
        <row r="624">
          <cell r="B624" t="str">
            <v>DATA</v>
          </cell>
        </row>
        <row r="625">
          <cell r="B625">
            <v>44064</v>
          </cell>
        </row>
        <row r="626">
          <cell r="B626">
            <v>44065</v>
          </cell>
        </row>
        <row r="627">
          <cell r="B627">
            <v>44066</v>
          </cell>
        </row>
        <row r="628">
          <cell r="B628">
            <v>44067</v>
          </cell>
        </row>
        <row r="629">
          <cell r="B629">
            <v>44068</v>
          </cell>
        </row>
        <row r="630">
          <cell r="B630">
            <v>44069</v>
          </cell>
        </row>
        <row r="631">
          <cell r="B631">
            <v>44070</v>
          </cell>
        </row>
        <row r="632">
          <cell r="B632">
            <v>44071</v>
          </cell>
        </row>
        <row r="633">
          <cell r="B633">
            <v>44072</v>
          </cell>
        </row>
        <row r="634">
          <cell r="B634">
            <v>44073</v>
          </cell>
        </row>
        <row r="635">
          <cell r="B635">
            <v>44074</v>
          </cell>
        </row>
        <row r="636">
          <cell r="B636">
            <v>44075</v>
          </cell>
        </row>
        <row r="637">
          <cell r="B637">
            <v>44076</v>
          </cell>
        </row>
        <row r="638">
          <cell r="B638">
            <v>44077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>
        <row r="19">
          <cell r="B19" t="str">
            <v>10/1010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C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"/>
      <sheetName val="FONTE"/>
      <sheetName val="DADOS"/>
      <sheetName val="EQUIPES"/>
      <sheetName val="PRODUTIVIDADE"/>
      <sheetName val="MOV.AND."/>
      <sheetName val="MAPA_BRK"/>
      <sheetName val="MAPA_ENC"/>
      <sheetName val="Res.BM_HH"/>
      <sheetName val="Anx.BM_HH"/>
      <sheetName val="Rateio"/>
      <sheetName val="Res.BM_MM"/>
      <sheetName val="Anx.BM_MM"/>
      <sheetName val="EQUIPES (2)"/>
      <sheetName val="PRODUTIVIDADE (2)"/>
    </sheetNames>
    <sheetDataSet>
      <sheetData sheetId="0"/>
      <sheetData sheetId="1">
        <row r="81">
          <cell r="B81" t="str">
            <v>ÁREA</v>
          </cell>
        </row>
        <row r="82">
          <cell r="B82" t="str">
            <v>IESE</v>
          </cell>
        </row>
        <row r="83">
          <cell r="B83" t="str">
            <v>SAO</v>
          </cell>
        </row>
        <row r="84">
          <cell r="B84" t="str">
            <v>UA I</v>
          </cell>
        </row>
        <row r="85">
          <cell r="B85" t="str">
            <v>UA II</v>
          </cell>
        </row>
        <row r="86">
          <cell r="B86" t="str">
            <v>UO I</v>
          </cell>
        </row>
        <row r="87">
          <cell r="B87" t="str">
            <v>UO II</v>
          </cell>
        </row>
        <row r="132">
          <cell r="B132" t="str">
            <v>TIPO DE ANDAIME</v>
          </cell>
        </row>
        <row r="133">
          <cell r="B133" t="str">
            <v>BALANÇINHO</v>
          </cell>
        </row>
        <row r="134">
          <cell r="B134" t="str">
            <v>BANCADA</v>
          </cell>
        </row>
        <row r="135">
          <cell r="B135" t="str">
            <v>CABANA</v>
          </cell>
        </row>
        <row r="136">
          <cell r="B136" t="str">
            <v>ESCADA DE ACESSO</v>
          </cell>
        </row>
        <row r="137">
          <cell r="B137" t="str">
            <v>ESCADA DE FUGA</v>
          </cell>
        </row>
        <row r="138">
          <cell r="B138" t="str">
            <v>ESCORAMENTO</v>
          </cell>
        </row>
        <row r="139">
          <cell r="B139" t="str">
            <v>GUARDA-CORPO</v>
          </cell>
        </row>
        <row r="140">
          <cell r="B140" t="str">
            <v>PASSARELA</v>
          </cell>
        </row>
        <row r="141">
          <cell r="B141" t="str">
            <v>PAU DE CARGA</v>
          </cell>
        </row>
        <row r="142">
          <cell r="B142" t="str">
            <v>TORRE</v>
          </cell>
        </row>
        <row r="143">
          <cell r="B143" t="str">
            <v>TORRE DE RODÍZIO</v>
          </cell>
        </row>
        <row r="144">
          <cell r="B144" t="str">
            <v>TORRE P/ ELEVADOR</v>
          </cell>
        </row>
        <row r="145">
          <cell r="B145" t="str">
            <v>ACESSO</v>
          </cell>
        </row>
        <row r="146">
          <cell r="B146" t="str">
            <v>CAVALETE</v>
          </cell>
        </row>
        <row r="147">
          <cell r="B147" t="str">
            <v>CERCADO</v>
          </cell>
        </row>
        <row r="148">
          <cell r="B148" t="str">
            <v>CORRIMÃO</v>
          </cell>
        </row>
        <row r="149">
          <cell r="B149" t="str">
            <v>ESCADA</v>
          </cell>
        </row>
        <row r="150">
          <cell r="B150" t="str">
            <v>LINHA DE VIDA</v>
          </cell>
        </row>
        <row r="151">
          <cell r="B151" t="str">
            <v>PLATAFORMA</v>
          </cell>
        </row>
        <row r="152">
          <cell r="B152" t="str">
            <v>RAMPA</v>
          </cell>
        </row>
        <row r="153">
          <cell r="B153" t="str">
            <v>SUPORTE</v>
          </cell>
        </row>
        <row r="154">
          <cell r="B154" t="str">
            <v>TRAVAMENTO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>
        <row r="4">
          <cell r="A4">
            <v>10</v>
          </cell>
          <cell r="B4" t="str">
            <v>Calhas e Painéis de Lã de Vidro/Lã de Ro</v>
          </cell>
        </row>
        <row r="5">
          <cell r="A5">
            <v>20</v>
          </cell>
          <cell r="B5" t="str">
            <v>Serviços de Poliuretano Injetado</v>
          </cell>
        </row>
        <row r="6">
          <cell r="A6">
            <v>30</v>
          </cell>
          <cell r="B6" t="str">
            <v>Serv. de Isolam. Térm. a Quente em Equip</v>
          </cell>
        </row>
        <row r="7">
          <cell r="A7">
            <v>40</v>
          </cell>
          <cell r="B7" t="str">
            <v>Serv. de Isolamento Térm.a Frio em Equip</v>
          </cell>
        </row>
        <row r="8">
          <cell r="A8">
            <v>50</v>
          </cell>
          <cell r="B8" t="str">
            <v>Serviços de Refratamento</v>
          </cell>
        </row>
        <row r="9">
          <cell r="A9">
            <v>60</v>
          </cell>
          <cell r="B9" t="str">
            <v>Serviços Executados por Administração</v>
          </cell>
        </row>
        <row r="10">
          <cell r="A10">
            <v>70</v>
          </cell>
          <cell r="B10" t="str">
            <v>Serv. Equipam. a Frio Com Polisocianurat</v>
          </cell>
        </row>
        <row r="11">
          <cell r="A11">
            <v>80</v>
          </cell>
          <cell r="B11" t="str">
            <v>Serv. Equip.a Quente com Revest. em Aço</v>
          </cell>
        </row>
        <row r="12">
          <cell r="A12">
            <v>90</v>
          </cell>
          <cell r="B12" t="str">
            <v>Calhas e Painéis de Lã Vidro/Lã Rocha co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DADOS"/>
      <sheetName val="DHT"/>
      <sheetName val="TRANSPORTE"/>
      <sheetName val="RESUMO"/>
      <sheetName val="BM_DHT"/>
      <sheetName val="BM_TRANSPORTE"/>
    </sheetNames>
    <sheetDataSet>
      <sheetData sheetId="0">
        <row r="73">
          <cell r="B73" t="str">
            <v>ANDRÉ MATOS</v>
          </cell>
        </row>
        <row r="129">
          <cell r="B129" t="str">
            <v>#DIG.</v>
          </cell>
        </row>
        <row r="130">
          <cell r="B130" t="str">
            <v>FLARE</v>
          </cell>
        </row>
        <row r="131">
          <cell r="B131" t="str">
            <v>PONTE ROLANTE</v>
          </cell>
        </row>
        <row r="132">
          <cell r="B132" t="str">
            <v>APOIO PINTURA</v>
          </cell>
        </row>
        <row r="133">
          <cell r="B133" t="str">
            <v>RECUPERAÇÃO DE ESTRUTURAS</v>
          </cell>
        </row>
        <row r="134">
          <cell r="B134" t="str">
            <v>LINHAS PROVISÓRIAS</v>
          </cell>
        </row>
        <row r="135">
          <cell r="B135" t="str">
            <v>APOIO OPERACIONAL</v>
          </cell>
        </row>
        <row r="136">
          <cell r="B136" t="str">
            <v>INSTALAÇÕES PROVISÓRIAS</v>
          </cell>
        </row>
        <row r="137">
          <cell r="B137" t="str">
            <v>INSTALAÇÃO DE TELAS</v>
          </cell>
        </row>
        <row r="138">
          <cell r="B138" t="str">
            <v>MI</v>
          </cell>
        </row>
        <row r="139">
          <cell r="B139" t="str">
            <v>ASE</v>
          </cell>
        </row>
        <row r="140">
          <cell r="B140" t="str">
            <v>BA-1103_HH</v>
          </cell>
        </row>
        <row r="141">
          <cell r="B141" t="str">
            <v>BA-1101</v>
          </cell>
        </row>
        <row r="142">
          <cell r="B142" t="str">
            <v>BA-1101_HH</v>
          </cell>
        </row>
        <row r="143">
          <cell r="B143" t="str">
            <v>CENTRAL CAMAÇARI</v>
          </cell>
        </row>
        <row r="144">
          <cell r="B144" t="str">
            <v>DA-2351 B</v>
          </cell>
        </row>
        <row r="145">
          <cell r="B145" t="str">
            <v>DA-4406</v>
          </cell>
        </row>
        <row r="146">
          <cell r="B146" t="str">
            <v>DA-5208</v>
          </cell>
        </row>
        <row r="147">
          <cell r="B147" t="str">
            <v>DA-5258</v>
          </cell>
        </row>
        <row r="148">
          <cell r="B148" t="str">
            <v>A-2300</v>
          </cell>
        </row>
        <row r="149">
          <cell r="B149" t="str">
            <v>DEP</v>
          </cell>
        </row>
        <row r="150">
          <cell r="B150" t="str">
            <v>DTG</v>
          </cell>
        </row>
        <row r="151">
          <cell r="B151" t="str">
            <v>DTG FORNOS</v>
          </cell>
        </row>
        <row r="152">
          <cell r="B152" t="str">
            <v>DTG REC´s 2017</v>
          </cell>
        </row>
        <row r="153">
          <cell r="B153" t="str">
            <v>DTG REC´s 2018</v>
          </cell>
        </row>
        <row r="154">
          <cell r="B154" t="str">
            <v>DTG TIB</v>
          </cell>
        </row>
        <row r="155">
          <cell r="B155" t="str">
            <v>DTG UA</v>
          </cell>
        </row>
        <row r="156">
          <cell r="B156" t="str">
            <v>DTG UA-III</v>
          </cell>
        </row>
        <row r="157">
          <cell r="B157" t="str">
            <v>DTG UO</v>
          </cell>
        </row>
        <row r="158">
          <cell r="B158" t="str">
            <v>DTP ( FIBRAS )</v>
          </cell>
        </row>
        <row r="159">
          <cell r="B159" t="str">
            <v>EA-4501 A</v>
          </cell>
        </row>
        <row r="160">
          <cell r="B160" t="str">
            <v>EF-1900 B</v>
          </cell>
        </row>
        <row r="161">
          <cell r="B161" t="str">
            <v>EF-1900 I</v>
          </cell>
        </row>
        <row r="162">
          <cell r="B162" t="str">
            <v>EF-1900A</v>
          </cell>
        </row>
        <row r="163">
          <cell r="B163" t="str">
            <v>EF-1900B</v>
          </cell>
        </row>
        <row r="164">
          <cell r="B164" t="str">
            <v>EQUIPE TELHADO</v>
          </cell>
        </row>
        <row r="165">
          <cell r="B165" t="str">
            <v>EXTRA</v>
          </cell>
        </row>
        <row r="166">
          <cell r="B166" t="str">
            <v>EQUIPE EXTRA UTE</v>
          </cell>
        </row>
        <row r="167">
          <cell r="B167" t="str">
            <v>UTE SUL</v>
          </cell>
        </row>
        <row r="168">
          <cell r="B168" t="str">
            <v>FB-952 A</v>
          </cell>
        </row>
        <row r="169">
          <cell r="B169" t="str">
            <v>FB-951 D</v>
          </cell>
        </row>
        <row r="170">
          <cell r="B170" t="str">
            <v>FB-952 A_MM</v>
          </cell>
        </row>
        <row r="171">
          <cell r="B171" t="str">
            <v>FB-952 B</v>
          </cell>
        </row>
        <row r="172">
          <cell r="B172" t="str">
            <v>FB-967</v>
          </cell>
        </row>
        <row r="173">
          <cell r="B173" t="str">
            <v>FB-966</v>
          </cell>
        </row>
        <row r="174">
          <cell r="B174" t="str">
            <v>FB-1002 X</v>
          </cell>
        </row>
        <row r="175">
          <cell r="B175" t="str">
            <v>FB-4061</v>
          </cell>
        </row>
        <row r="176">
          <cell r="B176" t="str">
            <v>FB-4061_HH</v>
          </cell>
        </row>
        <row r="177">
          <cell r="B177" t="str">
            <v>TEGAL</v>
          </cell>
        </row>
        <row r="178">
          <cell r="B178" t="str">
            <v>FORNOS</v>
          </cell>
        </row>
        <row r="179">
          <cell r="B179" t="str">
            <v>DTG FORNOS</v>
          </cell>
        </row>
        <row r="180">
          <cell r="B180" t="str">
            <v>GPA UA I</v>
          </cell>
        </row>
        <row r="181">
          <cell r="B181" t="str">
            <v>GPA UA II</v>
          </cell>
        </row>
        <row r="182">
          <cell r="B182" t="str">
            <v>GPA UO I</v>
          </cell>
        </row>
        <row r="183">
          <cell r="B183" t="str">
            <v>GPA UO II</v>
          </cell>
        </row>
        <row r="184">
          <cell r="B184" t="str">
            <v>GPA UTE</v>
          </cell>
        </row>
        <row r="185">
          <cell r="B185" t="str">
            <v>GV-5301 D</v>
          </cell>
        </row>
        <row r="186">
          <cell r="B186" t="str">
            <v>GV-5301 H_HH</v>
          </cell>
        </row>
        <row r="187">
          <cell r="B187" t="str">
            <v>GV-5301 D_HH</v>
          </cell>
        </row>
        <row r="188">
          <cell r="B188" t="str">
            <v>GV-5301 E</v>
          </cell>
        </row>
        <row r="189">
          <cell r="B189" t="str">
            <v>GV-5301 E_HH</v>
          </cell>
        </row>
        <row r="190">
          <cell r="B190" t="str">
            <v>GV-5301 H</v>
          </cell>
        </row>
        <row r="191">
          <cell r="B191" t="str">
            <v>INSP. CATÓDICA UO-I</v>
          </cell>
        </row>
        <row r="192">
          <cell r="B192" t="str">
            <v>INS-PARADA</v>
          </cell>
        </row>
        <row r="193">
          <cell r="B193" t="str">
            <v>INSPEÇÃO</v>
          </cell>
        </row>
        <row r="194">
          <cell r="B194" t="str">
            <v>INSPEÇÃO PRÉ-PARADA</v>
          </cell>
        </row>
        <row r="195">
          <cell r="B195" t="str">
            <v>ISOL. A-1000</v>
          </cell>
        </row>
        <row r="196">
          <cell r="B196" t="str">
            <v>LAB. UA-I</v>
          </cell>
        </row>
        <row r="197">
          <cell r="B197" t="str">
            <v>LINHA DE FACILIDADES</v>
          </cell>
        </row>
        <row r="198">
          <cell r="B198" t="str">
            <v>LINHA DE FW</v>
          </cell>
        </row>
        <row r="199">
          <cell r="B199" t="str">
            <v>LINHA DE V-15 EXTERNO</v>
          </cell>
        </row>
        <row r="200">
          <cell r="B200" t="str">
            <v>LINHA DE V-15 INTERNO</v>
          </cell>
        </row>
        <row r="201">
          <cell r="B201" t="str">
            <v>MB-5301G</v>
          </cell>
        </row>
        <row r="202">
          <cell r="B202" t="str">
            <v>NOTAS GM - EA-1142</v>
          </cell>
        </row>
        <row r="203">
          <cell r="B203" t="str">
            <v>NOTAS Z-3</v>
          </cell>
        </row>
        <row r="204">
          <cell r="B204" t="str">
            <v>PAR. UA-II 2018_HH</v>
          </cell>
        </row>
        <row r="205">
          <cell r="B205" t="str">
            <v>PARADA</v>
          </cell>
        </row>
        <row r="206">
          <cell r="B206" t="str">
            <v>PARADA (PJ)</v>
          </cell>
        </row>
        <row r="207">
          <cell r="B207" t="str">
            <v>PARADA UA-II 2018</v>
          </cell>
        </row>
        <row r="208">
          <cell r="B208" t="str">
            <v>PE-3</v>
          </cell>
        </row>
        <row r="209">
          <cell r="B209" t="str">
            <v>PIT STOP</v>
          </cell>
        </row>
        <row r="210">
          <cell r="B210" t="str">
            <v>PIT STOP A-350</v>
          </cell>
        </row>
        <row r="211">
          <cell r="B211" t="str">
            <v>PIT STOP A-5100</v>
          </cell>
        </row>
        <row r="212">
          <cell r="B212" t="str">
            <v>PGM-2019_UO-I</v>
          </cell>
        </row>
        <row r="213">
          <cell r="B213" t="str">
            <v>PGM-2019_UO-I_HH</v>
          </cell>
        </row>
        <row r="214">
          <cell r="B214" t="str">
            <v>PIT STOP A-5200</v>
          </cell>
        </row>
        <row r="215">
          <cell r="B215" t="str">
            <v>PIT STOP A-2500</v>
          </cell>
        </row>
        <row r="216">
          <cell r="B216" t="str">
            <v>BA-1111 (BARREIRAS)</v>
          </cell>
        </row>
        <row r="217">
          <cell r="B217" t="str">
            <v>A-2500</v>
          </cell>
        </row>
        <row r="218">
          <cell r="B218" t="str">
            <v>BA-1107</v>
          </cell>
        </row>
        <row r="219">
          <cell r="B219" t="str">
            <v>PJ - A-1000</v>
          </cell>
        </row>
        <row r="220">
          <cell r="B220" t="str">
            <v>PJ - EA-4417</v>
          </cell>
        </row>
        <row r="221">
          <cell r="B221" t="str">
            <v>PJ A-1900</v>
          </cell>
        </row>
        <row r="222">
          <cell r="B222" t="str">
            <v>PJ A-300</v>
          </cell>
        </row>
        <row r="223">
          <cell r="B223" t="str">
            <v>PJ-EA-1501 A/B</v>
          </cell>
        </row>
        <row r="224">
          <cell r="B224" t="str">
            <v>EA-1501</v>
          </cell>
        </row>
        <row r="225">
          <cell r="B225" t="str">
            <v>PJ-EA-4417 A/B</v>
          </cell>
        </row>
        <row r="226">
          <cell r="B226" t="str">
            <v>PQ B-01</v>
          </cell>
        </row>
        <row r="227">
          <cell r="B227" t="str">
            <v>PQ B-02</v>
          </cell>
        </row>
        <row r="228">
          <cell r="B228" t="str">
            <v>PRÉ-PARADA</v>
          </cell>
        </row>
        <row r="229">
          <cell r="B229" t="str">
            <v>PROJ. A-1000</v>
          </cell>
        </row>
        <row r="230">
          <cell r="B230" t="str">
            <v>PT-10</v>
          </cell>
        </row>
        <row r="231">
          <cell r="B231" t="str">
            <v>REC´s 2017 FW/UA</v>
          </cell>
        </row>
        <row r="232">
          <cell r="B232" t="str">
            <v>REC´s 2017 FW/UO</v>
          </cell>
        </row>
        <row r="233">
          <cell r="B233" t="str">
            <v>REC´s 2017 TIB</v>
          </cell>
        </row>
        <row r="234">
          <cell r="B234" t="str">
            <v>REC´s 2017 UA-I</v>
          </cell>
        </row>
        <row r="235">
          <cell r="B235" t="str">
            <v>REC´s 2017 UA-II</v>
          </cell>
        </row>
        <row r="236">
          <cell r="B236" t="str">
            <v>REC´s 2019 UO</v>
          </cell>
        </row>
        <row r="237">
          <cell r="B237" t="str">
            <v>REC´s 2019 UA</v>
          </cell>
        </row>
        <row r="238">
          <cell r="B238" t="str">
            <v>REC´s 2017 UO-I</v>
          </cell>
        </row>
        <row r="239">
          <cell r="B239" t="str">
            <v>REC´s 2017 UO-II</v>
          </cell>
        </row>
        <row r="240">
          <cell r="B240" t="str">
            <v>REC´s 2017 UTE</v>
          </cell>
        </row>
        <row r="241">
          <cell r="B241" t="str">
            <v>REC´S ESPECIAIS</v>
          </cell>
        </row>
        <row r="242">
          <cell r="B242" t="str">
            <v>REC´s UO</v>
          </cell>
        </row>
        <row r="243">
          <cell r="B243" t="str">
            <v>REC´s UO I</v>
          </cell>
        </row>
        <row r="244">
          <cell r="B244" t="str">
            <v>REC-311335</v>
          </cell>
        </row>
        <row r="245">
          <cell r="B245" t="str">
            <v>REC-313736</v>
          </cell>
        </row>
        <row r="246">
          <cell r="B246" t="str">
            <v>RECs 2017</v>
          </cell>
        </row>
        <row r="247">
          <cell r="B247" t="str">
            <v>RECs UA II (ROT.)</v>
          </cell>
        </row>
        <row r="248">
          <cell r="B248" t="str">
            <v>REFEITÓRIO CENTRAL</v>
          </cell>
        </row>
        <row r="249">
          <cell r="B249" t="str">
            <v>REGENERAÇÃO</v>
          </cell>
        </row>
        <row r="250">
          <cell r="B250" t="str">
            <v>RMA 1</v>
          </cell>
        </row>
        <row r="251">
          <cell r="B251" t="str">
            <v>RMA 5</v>
          </cell>
        </row>
        <row r="252">
          <cell r="B252" t="str">
            <v>RMA 7</v>
          </cell>
        </row>
        <row r="253">
          <cell r="B253" t="str">
            <v>RMA HD</v>
          </cell>
        </row>
        <row r="254">
          <cell r="B254" t="str">
            <v>RMA HDC</v>
          </cell>
        </row>
        <row r="255">
          <cell r="B255" t="str">
            <v>RMA 7D</v>
          </cell>
        </row>
        <row r="256">
          <cell r="B256" t="str">
            <v>RMA 8</v>
          </cell>
        </row>
        <row r="257">
          <cell r="B257" t="str">
            <v>RMA 9</v>
          </cell>
        </row>
        <row r="258">
          <cell r="B258" t="str">
            <v>RMA 9 E</v>
          </cell>
        </row>
        <row r="259">
          <cell r="B259" t="str">
            <v>RMA 9 I</v>
          </cell>
        </row>
        <row r="260">
          <cell r="B260" t="str">
            <v>RMA 9 M</v>
          </cell>
        </row>
        <row r="261">
          <cell r="B261" t="str">
            <v>SF-6</v>
          </cell>
        </row>
        <row r="262">
          <cell r="B262" t="str">
            <v>STEAM TRACE</v>
          </cell>
        </row>
        <row r="263">
          <cell r="B263" t="str">
            <v>TANCAGEM</v>
          </cell>
        </row>
        <row r="264">
          <cell r="B264" t="str">
            <v>TECHBIOS</v>
          </cell>
        </row>
        <row r="265">
          <cell r="B265" t="str">
            <v>TG-5301 B</v>
          </cell>
        </row>
        <row r="266">
          <cell r="B266" t="str">
            <v>TG-5301 F</v>
          </cell>
        </row>
        <row r="267">
          <cell r="B267" t="str">
            <v>TG-5301-D</v>
          </cell>
        </row>
        <row r="268">
          <cell r="B268" t="str">
            <v>TQ-5303</v>
          </cell>
        </row>
        <row r="269">
          <cell r="B269" t="str">
            <v>TROCADORES UO-I</v>
          </cell>
        </row>
        <row r="270">
          <cell r="B270" t="str">
            <v>DET. GAS (UA-II)</v>
          </cell>
        </row>
        <row r="271">
          <cell r="B271" t="str">
            <v>TROCADORES UA-II</v>
          </cell>
        </row>
        <row r="272">
          <cell r="B272" t="str">
            <v>TURNO DESLOCADO</v>
          </cell>
        </row>
        <row r="273">
          <cell r="B273" t="str">
            <v>TURNO PARADA</v>
          </cell>
        </row>
        <row r="274">
          <cell r="B274" t="str">
            <v>VAZAMENTOS UO-II</v>
          </cell>
        </row>
        <row r="275">
          <cell r="B275" t="str">
            <v>VENT´S &amp; DRENOS</v>
          </cell>
        </row>
        <row r="276">
          <cell r="B276" t="str">
            <v>FB-1029</v>
          </cell>
        </row>
        <row r="277">
          <cell r="B277" t="str">
            <v>PAR. REGUL. UA-I</v>
          </cell>
        </row>
        <row r="278">
          <cell r="B278" t="str">
            <v>REGENER. A-2300</v>
          </cell>
        </row>
        <row r="279">
          <cell r="B279" t="str">
            <v>PAR. REGUL. UA-I_HH</v>
          </cell>
        </row>
        <row r="280">
          <cell r="B280" t="str">
            <v>BKM ALAGOAS</v>
          </cell>
        </row>
        <row r="281">
          <cell r="B281" t="str">
            <v>DA-5201a04</v>
          </cell>
        </row>
        <row r="282">
          <cell r="B282" t="str">
            <v>INSP. UO-I PAR.2019</v>
          </cell>
        </row>
        <row r="283">
          <cell r="B283" t="str">
            <v>INSP. UTE PAR.2019</v>
          </cell>
        </row>
        <row r="284">
          <cell r="B284" t="str">
            <v>INSP. UA-I PAR.2019</v>
          </cell>
        </row>
        <row r="285">
          <cell r="B285" t="str">
            <v>INSP. UA-I PAR.2019_MM</v>
          </cell>
        </row>
        <row r="286">
          <cell r="B286" t="str">
            <v>INSP. TIB PAR.2019</v>
          </cell>
        </row>
        <row r="287">
          <cell r="B287" t="str">
            <v>ESTRUTURA CONTAINER</v>
          </cell>
        </row>
        <row r="288">
          <cell r="B288" t="str">
            <v>PGM-2019_UO-I_HH</v>
          </cell>
        </row>
        <row r="289">
          <cell r="B289" t="str">
            <v>PGM-2019_UA-I_HH</v>
          </cell>
        </row>
        <row r="290">
          <cell r="B290" t="str">
            <v>PGM-2019_DA-1404</v>
          </cell>
        </row>
        <row r="291">
          <cell r="B291" t="str">
            <v>PGM-2019_CALDEIRARIA HH</v>
          </cell>
        </row>
        <row r="292">
          <cell r="B292" t="str">
            <v>FB-1027 B</v>
          </cell>
        </row>
        <row r="293">
          <cell r="B293" t="str">
            <v>FB-1023</v>
          </cell>
        </row>
        <row r="294">
          <cell r="B294" t="str">
            <v>CSI UA-I</v>
          </cell>
        </row>
        <row r="295">
          <cell r="B295" t="str">
            <v>CSI UA-I_HH</v>
          </cell>
        </row>
        <row r="296">
          <cell r="B296" t="str">
            <v>FB-1024</v>
          </cell>
        </row>
        <row r="297">
          <cell r="B297" t="str">
            <v>DC-1401</v>
          </cell>
        </row>
        <row r="298">
          <cell r="B298" t="str">
            <v>FB-970</v>
          </cell>
        </row>
        <row r="299">
          <cell r="B299" t="str">
            <v>FB-2051 B</v>
          </cell>
        </row>
        <row r="300">
          <cell r="B300" t="str">
            <v>FB-1006</v>
          </cell>
        </row>
        <row r="301">
          <cell r="B301" t="str">
            <v>FB-1006_HH</v>
          </cell>
        </row>
        <row r="302">
          <cell r="B302" t="str">
            <v>P-5301 C</v>
          </cell>
        </row>
        <row r="303">
          <cell r="B303" t="str">
            <v>P-5302 C</v>
          </cell>
        </row>
        <row r="304">
          <cell r="B304" t="str">
            <v>BA-4110</v>
          </cell>
        </row>
        <row r="305">
          <cell r="B305" t="str">
            <v>BA-4110_HH</v>
          </cell>
        </row>
        <row r="306">
          <cell r="B306" t="str">
            <v>BLACKOUT</v>
          </cell>
        </row>
        <row r="307">
          <cell r="B307" t="str">
            <v>EXTRA INSPEÇÃO</v>
          </cell>
        </row>
        <row r="308">
          <cell r="B308" t="str">
            <v>P-02B&amp;C</v>
          </cell>
        </row>
        <row r="309">
          <cell r="B309" t="str">
            <v>TUB. HID. SUL</v>
          </cell>
        </row>
        <row r="310">
          <cell r="B310" t="str">
            <v>D-5301A1&amp;A2</v>
          </cell>
        </row>
        <row r="311">
          <cell r="B311" t="str">
            <v>VAZAMENTOS UO-I</v>
          </cell>
        </row>
        <row r="312">
          <cell r="B312" t="str">
            <v>GB-5301</v>
          </cell>
        </row>
        <row r="313">
          <cell r="B313" t="str">
            <v>PLANO PINT. UTE</v>
          </cell>
        </row>
        <row r="314">
          <cell r="B314" t="str">
            <v>PLANO PINT. TUB. 9C</v>
          </cell>
        </row>
        <row r="315">
          <cell r="B315" t="str">
            <v>PLANO PINT. TUB. 9C_HH</v>
          </cell>
        </row>
        <row r="316">
          <cell r="B316" t="str">
            <v>TUB. 9C (CALDEIRARIA)</v>
          </cell>
        </row>
        <row r="317">
          <cell r="B317" t="str">
            <v>TUB. 32C 2017 - DTG</v>
          </cell>
        </row>
        <row r="318">
          <cell r="B318" t="str">
            <v>PREVENT.TQs</v>
          </cell>
        </row>
        <row r="319">
          <cell r="B319" t="str">
            <v>BA-4101</v>
          </cell>
        </row>
        <row r="320">
          <cell r="B320" t="str">
            <v>BA-4101_HH</v>
          </cell>
        </row>
        <row r="321">
          <cell r="B321" t="str">
            <v>BA-1108</v>
          </cell>
        </row>
        <row r="322">
          <cell r="B322" t="str">
            <v>BA-1108_HH</v>
          </cell>
        </row>
        <row r="323">
          <cell r="B323" t="str">
            <v>BA-4106</v>
          </cell>
        </row>
        <row r="324">
          <cell r="B324" t="str">
            <v>BA-4106_HH</v>
          </cell>
        </row>
        <row r="325">
          <cell r="B325" t="str">
            <v>SSMA</v>
          </cell>
        </row>
        <row r="326">
          <cell r="B326" t="str">
            <v>PJ DEP - BA-4101</v>
          </cell>
        </row>
        <row r="327">
          <cell r="B327" t="str">
            <v>REC´s 2019 TIB</v>
          </cell>
        </row>
        <row r="328">
          <cell r="B328" t="str">
            <v>REC´s 2019 UO</v>
          </cell>
        </row>
        <row r="329">
          <cell r="B329" t="str">
            <v>REC´s 2019 UA</v>
          </cell>
        </row>
        <row r="330">
          <cell r="B330" t="str">
            <v>REC´s 2019 UTE</v>
          </cell>
        </row>
        <row r="331">
          <cell r="B331" t="str">
            <v>MB-5302A</v>
          </cell>
        </row>
        <row r="332">
          <cell r="B332" t="str">
            <v>PJ-0601157 (BA-4101)</v>
          </cell>
        </row>
        <row r="333">
          <cell r="B333" t="str">
            <v>PJ-0601157</v>
          </cell>
        </row>
        <row r="334">
          <cell r="B334" t="str">
            <v>PJ-0601133</v>
          </cell>
        </row>
        <row r="335">
          <cell r="B335" t="str">
            <v>PJ-0601179 (A-2300)</v>
          </cell>
        </row>
        <row r="336">
          <cell r="B336" t="str">
            <v>PJ-0601179 (A-2300)_HH</v>
          </cell>
        </row>
        <row r="337">
          <cell r="B337" t="str">
            <v>PJ-0601179 (A-300)</v>
          </cell>
        </row>
        <row r="338">
          <cell r="B338" t="str">
            <v>PJ-0600663 (SE-21)</v>
          </cell>
        </row>
        <row r="339">
          <cell r="B339" t="str">
            <v>PJ-06001147 (ILHA 6/9)_HH</v>
          </cell>
        </row>
        <row r="340">
          <cell r="B340" t="str">
            <v>PJ-06001147 (ILHA 6/9)</v>
          </cell>
        </row>
        <row r="341">
          <cell r="B341" t="str">
            <v>PJ-0600603 (FB's PTE)</v>
          </cell>
        </row>
        <row r="342">
          <cell r="B342" t="str">
            <v>PJ-0600603 (FB's PTE)_HH</v>
          </cell>
        </row>
        <row r="343">
          <cell r="B343" t="str">
            <v>PJ-0601129_HH</v>
          </cell>
        </row>
        <row r="344">
          <cell r="B344" t="str">
            <v>PJ-0601718_HH</v>
          </cell>
        </row>
        <row r="345">
          <cell r="B345" t="str">
            <v>PJ-0601175 (TEGAL)</v>
          </cell>
        </row>
        <row r="346">
          <cell r="B346" t="str">
            <v>PJ-0601175 (TEGAL)_HH</v>
          </cell>
        </row>
        <row r="347">
          <cell r="B347" t="str">
            <v>PJ-0601035 (TEGAL)</v>
          </cell>
        </row>
        <row r="348">
          <cell r="B348" t="str">
            <v>PJ-0600952 (UTE)</v>
          </cell>
        </row>
        <row r="349">
          <cell r="B349" t="str">
            <v>PJ-0601717 (UTE)</v>
          </cell>
        </row>
        <row r="350">
          <cell r="B350" t="str">
            <v>PJ-0601717 (UTE)_HH</v>
          </cell>
        </row>
        <row r="351">
          <cell r="B351" t="str">
            <v>PJ-0601019 (A-2350)</v>
          </cell>
        </row>
        <row r="352">
          <cell r="B352" t="str">
            <v>PJ-0601019 (A-2350)_HH</v>
          </cell>
        </row>
        <row r="353">
          <cell r="B353" t="str">
            <v>PJ-0601158</v>
          </cell>
        </row>
        <row r="354">
          <cell r="B354" t="str">
            <v>PJ-0601600</v>
          </cell>
        </row>
        <row r="355">
          <cell r="B355" t="str">
            <v>PJ-0601585</v>
          </cell>
        </row>
        <row r="356">
          <cell r="B356" t="str">
            <v>PJ-0600281</v>
          </cell>
        </row>
        <row r="357">
          <cell r="B357" t="str">
            <v>PJ-0601398_HH</v>
          </cell>
        </row>
        <row r="358">
          <cell r="B358" t="str">
            <v>PJ-0601549_HH</v>
          </cell>
        </row>
        <row r="359">
          <cell r="B359" t="str">
            <v>PJ-0600281_HH</v>
          </cell>
        </row>
        <row r="360">
          <cell r="B360" t="str">
            <v>PJ-0600478 (A-2300)</v>
          </cell>
        </row>
        <row r="361">
          <cell r="B361" t="str">
            <v>PJ-0600478 (A-2300)_HH</v>
          </cell>
        </row>
        <row r="362">
          <cell r="B362" t="str">
            <v>PJ-0600603 (FB-973)</v>
          </cell>
        </row>
        <row r="363">
          <cell r="B363" t="str">
            <v>PJ-0600596</v>
          </cell>
        </row>
        <row r="364">
          <cell r="B364" t="str">
            <v>PJ-0600596_HH</v>
          </cell>
        </row>
        <row r="365">
          <cell r="B365" t="str">
            <v>PJ-0601509</v>
          </cell>
        </row>
        <row r="366">
          <cell r="B366" t="str">
            <v>PJ-0601509_HH</v>
          </cell>
        </row>
        <row r="367">
          <cell r="B367" t="str">
            <v>PJ-0601262</v>
          </cell>
        </row>
        <row r="368">
          <cell r="B368" t="str">
            <v>PJ-0601820</v>
          </cell>
        </row>
        <row r="369">
          <cell r="B369" t="str">
            <v>PJ-0601820_HH</v>
          </cell>
        </row>
        <row r="370">
          <cell r="B370" t="str">
            <v>PJ-0601667</v>
          </cell>
        </row>
        <row r="371">
          <cell r="B371" t="str">
            <v>PJ-0601667_HH</v>
          </cell>
        </row>
        <row r="372">
          <cell r="B372" t="str">
            <v>PJ-0600730_HH</v>
          </cell>
        </row>
        <row r="373">
          <cell r="B373" t="str">
            <v>PJ-0601478_HH</v>
          </cell>
        </row>
        <row r="374">
          <cell r="B374" t="str">
            <v>PJ-0602915_HH</v>
          </cell>
        </row>
        <row r="375">
          <cell r="B375" t="str">
            <v>PJ-0600892_HH</v>
          </cell>
        </row>
        <row r="376">
          <cell r="B376" t="str">
            <v>PJ-0601820</v>
          </cell>
        </row>
        <row r="377">
          <cell r="B377" t="str">
            <v>PJ-0601568</v>
          </cell>
        </row>
        <row r="378">
          <cell r="B378" t="str">
            <v>PJ-0601172</v>
          </cell>
        </row>
        <row r="379">
          <cell r="B379" t="str">
            <v>INSP. PAR. A-8200</v>
          </cell>
        </row>
        <row r="380">
          <cell r="B380" t="str">
            <v>PIT STOP A-8200</v>
          </cell>
        </row>
        <row r="381">
          <cell r="B381" t="str">
            <v>PJ-0601432</v>
          </cell>
        </row>
        <row r="382">
          <cell r="B382" t="str">
            <v>PJ-0601432_HH</v>
          </cell>
        </row>
        <row r="383">
          <cell r="B383" t="str">
            <v>PJ-0601415</v>
          </cell>
        </row>
        <row r="384">
          <cell r="B384" t="str">
            <v>GV-5301 B</v>
          </cell>
        </row>
        <row r="385">
          <cell r="B385" t="str">
            <v>GV-5301 B_HH</v>
          </cell>
        </row>
        <row r="386">
          <cell r="B386" t="str">
            <v>DA-5202 D</v>
          </cell>
        </row>
        <row r="387">
          <cell r="B387" t="str">
            <v>PJ-0600782 (DA-4104)</v>
          </cell>
        </row>
        <row r="388">
          <cell r="B388" t="str">
            <v>PAR. OXITENO</v>
          </cell>
        </row>
        <row r="389">
          <cell r="B389" t="str">
            <v>DTG A-1000</v>
          </cell>
        </row>
        <row r="390">
          <cell r="B390" t="str">
            <v>PIT STOP UO-I</v>
          </cell>
        </row>
        <row r="391">
          <cell r="B391" t="str">
            <v>PIT STOP A-2300</v>
          </cell>
        </row>
        <row r="392">
          <cell r="B392" t="str">
            <v>DTP UA-II</v>
          </cell>
        </row>
        <row r="393">
          <cell r="B393" t="str">
            <v>DTG A-1000_HH</v>
          </cell>
        </row>
        <row r="394">
          <cell r="B394" t="str">
            <v>A-350</v>
          </cell>
        </row>
        <row r="395">
          <cell r="B395" t="str">
            <v>PLANTÃO</v>
          </cell>
        </row>
        <row r="396">
          <cell r="B396" t="str">
            <v>DA-4103</v>
          </cell>
        </row>
        <row r="397">
          <cell r="B397" t="str">
            <v>CXS CD/OD</v>
          </cell>
        </row>
        <row r="398">
          <cell r="B398" t="str">
            <v>ELÉTRICA</v>
          </cell>
        </row>
        <row r="399">
          <cell r="B399" t="str">
            <v>PAR. A-350</v>
          </cell>
        </row>
        <row r="400">
          <cell r="B400" t="str">
            <v>PAR. A-350_HH</v>
          </cell>
        </row>
        <row r="401">
          <cell r="B401" t="str">
            <v>DC-1401 A</v>
          </cell>
        </row>
        <row r="402">
          <cell r="B402" t="str">
            <v>FB-1010</v>
          </cell>
        </row>
        <row r="403">
          <cell r="B403" t="str">
            <v>BA-1105_HH</v>
          </cell>
        </row>
        <row r="404">
          <cell r="B404" t="str">
            <v>BA-4103_HH</v>
          </cell>
        </row>
        <row r="405">
          <cell r="B405" t="str">
            <v>FB-1009</v>
          </cell>
        </row>
        <row r="406">
          <cell r="B406" t="str">
            <v>FB-973</v>
          </cell>
        </row>
        <row r="407">
          <cell r="B407" t="str">
            <v>FB-1009_HH</v>
          </cell>
        </row>
        <row r="408">
          <cell r="B408" t="str">
            <v>FB-963 A</v>
          </cell>
        </row>
        <row r="409">
          <cell r="B409" t="str">
            <v>FB-963 B</v>
          </cell>
        </row>
        <row r="410">
          <cell r="B410" t="str">
            <v>FB-963 A_HH</v>
          </cell>
        </row>
        <row r="411">
          <cell r="B411" t="str">
            <v>LINHA FW</v>
          </cell>
        </row>
        <row r="412">
          <cell r="B412" t="str">
            <v>BA-1104 (BARREIRAS)</v>
          </cell>
        </row>
        <row r="413">
          <cell r="B413" t="str">
            <v>BA-4102 (BARREIRAS)</v>
          </cell>
        </row>
        <row r="414">
          <cell r="B414" t="str">
            <v>LINHA DE 20"&amp;60"</v>
          </cell>
        </row>
        <row r="415">
          <cell r="B415" t="str">
            <v>LH DE CI (GV-5301 D)</v>
          </cell>
        </row>
        <row r="416">
          <cell r="B416" t="str">
            <v>UA-III</v>
          </cell>
        </row>
        <row r="417">
          <cell r="B417" t="str">
            <v>ADEQUAÇÃO A-350</v>
          </cell>
        </row>
        <row r="418">
          <cell r="B418" t="str">
            <v>GBM-1940-AX</v>
          </cell>
        </row>
        <row r="419">
          <cell r="B419" t="str">
            <v>PJ_PR-15002_ISOL.</v>
          </cell>
        </row>
        <row r="420">
          <cell r="B420" t="str">
            <v>PJ_A-1000_ISOL.</v>
          </cell>
        </row>
        <row r="421">
          <cell r="B421" t="str">
            <v>PASSARELA PV-13</v>
          </cell>
        </row>
        <row r="422">
          <cell r="B422" t="str">
            <v>OFICINA MECÂNICA</v>
          </cell>
        </row>
        <row r="423">
          <cell r="B423" t="str">
            <v>APOIO UO-II</v>
          </cell>
        </row>
        <row r="424">
          <cell r="B424" t="str">
            <v>GAVETEIRO CENTRAL</v>
          </cell>
        </row>
        <row r="425">
          <cell r="B425" t="str">
            <v>GAVETEIRO UTE</v>
          </cell>
        </row>
        <row r="426">
          <cell r="B426" t="str">
            <v>FB-1052</v>
          </cell>
        </row>
        <row r="427">
          <cell r="B427" t="str">
            <v>BA-1105</v>
          </cell>
        </row>
        <row r="428">
          <cell r="B428" t="str">
            <v>P-5302 A</v>
          </cell>
        </row>
        <row r="429">
          <cell r="B429" t="str">
            <v>GAVETEIRO</v>
          </cell>
        </row>
        <row r="430">
          <cell r="B430" t="str">
            <v>BA-1112 (BARREIRAS)</v>
          </cell>
        </row>
        <row r="431">
          <cell r="B431" t="str">
            <v>BA-1112_HH</v>
          </cell>
        </row>
        <row r="432">
          <cell r="B432" t="str">
            <v>BA-1113 (BARREIRAS)</v>
          </cell>
        </row>
        <row r="433">
          <cell r="B433" t="str">
            <v>BA-1111 (BARREIRAS)</v>
          </cell>
        </row>
        <row r="434">
          <cell r="B434" t="str">
            <v>BA-1111</v>
          </cell>
        </row>
        <row r="435">
          <cell r="B435" t="str">
            <v>BA-4104 (BARREIRAS)</v>
          </cell>
        </row>
        <row r="436">
          <cell r="B436" t="str">
            <v>BA-1109 (BARREIRAS)</v>
          </cell>
        </row>
        <row r="437">
          <cell r="B437" t="str">
            <v>BA-1104</v>
          </cell>
        </row>
        <row r="438">
          <cell r="B438" t="str">
            <v>FB-1021 B</v>
          </cell>
        </row>
        <row r="439">
          <cell r="B439" t="str">
            <v>BA-4108_HH</v>
          </cell>
        </row>
        <row r="440">
          <cell r="B440" t="str">
            <v>BA-4109_HH</v>
          </cell>
        </row>
        <row r="441">
          <cell r="B441" t="str">
            <v>BA-1113_HH</v>
          </cell>
        </row>
        <row r="442">
          <cell r="B442" t="str">
            <v>BA-4105</v>
          </cell>
        </row>
        <row r="443">
          <cell r="B443" t="str">
            <v>BA-4104</v>
          </cell>
        </row>
        <row r="444">
          <cell r="B444" t="str">
            <v>BA-1109</v>
          </cell>
        </row>
        <row r="445">
          <cell r="B445" t="str">
            <v>BANDEIJAMENTO A-1060</v>
          </cell>
        </row>
        <row r="446">
          <cell r="B446" t="str">
            <v>GBT-1201</v>
          </cell>
        </row>
        <row r="447">
          <cell r="B447" t="str">
            <v>BA-1106_HH</v>
          </cell>
        </row>
        <row r="448">
          <cell r="B448" t="str">
            <v>BA-1106</v>
          </cell>
        </row>
        <row r="449">
          <cell r="B449" t="str">
            <v>GV-5301 C</v>
          </cell>
        </row>
        <row r="450">
          <cell r="B450" t="str">
            <v>GV-5301 C_HH</v>
          </cell>
        </row>
        <row r="451">
          <cell r="B451" t="str">
            <v>GV-5301 A</v>
          </cell>
        </row>
        <row r="452">
          <cell r="B452" t="str">
            <v>GV-5301 A_HH</v>
          </cell>
        </row>
        <row r="453">
          <cell r="B453" t="str">
            <v>GARANTIA</v>
          </cell>
        </row>
        <row r="454">
          <cell r="B454" t="str">
            <v>GI-4101 A</v>
          </cell>
        </row>
        <row r="455">
          <cell r="B455" t="str">
            <v>GI-4101 A_HH</v>
          </cell>
        </row>
        <row r="456">
          <cell r="B456" t="str">
            <v>EF-25201 - TEGAL</v>
          </cell>
        </row>
        <row r="457">
          <cell r="B457" t="str">
            <v>FB-1003 X</v>
          </cell>
        </row>
        <row r="458">
          <cell r="B458" t="str">
            <v>FB-1003 X_HH</v>
          </cell>
        </row>
        <row r="459">
          <cell r="B459" t="str">
            <v>FB-961 D</v>
          </cell>
        </row>
        <row r="460">
          <cell r="B460" t="str">
            <v>TEGAL_DTG</v>
          </cell>
        </row>
        <row r="461">
          <cell r="B461" t="str">
            <v>P-5302 A</v>
          </cell>
        </row>
        <row r="462">
          <cell r="B462" t="str">
            <v>CALDERARIA / REC ESTRUTURAS</v>
          </cell>
        </row>
        <row r="463">
          <cell r="B463" t="str">
            <v>APOIO A PINTURA - TAGEAMENTO</v>
          </cell>
        </row>
        <row r="464">
          <cell r="B464" t="str">
            <v>RW-17002 - A-1900</v>
          </cell>
        </row>
        <row r="465">
          <cell r="B465" t="str">
            <v>APOIO PARA ISOLAMENTO VASOS</v>
          </cell>
        </row>
        <row r="466">
          <cell r="B466" t="str">
            <v>CASA DOS COMPRESSORES</v>
          </cell>
        </row>
        <row r="467">
          <cell r="B467" t="str">
            <v>APOIO ELÉTRICA</v>
          </cell>
        </row>
        <row r="468">
          <cell r="B468" t="str">
            <v>SE-32</v>
          </cell>
        </row>
        <row r="469">
          <cell r="B469" t="str">
            <v>SOP 47/43</v>
          </cell>
        </row>
        <row r="470">
          <cell r="B470" t="str">
            <v>APOIO PIPE RACK</v>
          </cell>
        </row>
        <row r="471">
          <cell r="B471" t="str">
            <v>SISTEMA VS</v>
          </cell>
        </row>
        <row r="472">
          <cell r="B472" t="str">
            <v>DA-1202</v>
          </cell>
        </row>
        <row r="473">
          <cell r="B473" t="str">
            <v>REVISÃO RECs</v>
          </cell>
        </row>
        <row r="474">
          <cell r="B474" t="str">
            <v>LB-1200</v>
          </cell>
        </row>
        <row r="475">
          <cell r="B475" t="str">
            <v>PIPE RACK A-900</v>
          </cell>
        </row>
        <row r="476">
          <cell r="B476" t="str">
            <v>APOIO PARADA DA PLANTA</v>
          </cell>
        </row>
        <row r="477">
          <cell r="B477" t="str">
            <v>PARQUE ESFERAS</v>
          </cell>
        </row>
        <row r="478">
          <cell r="B478" t="str">
            <v>SILENCIOSOS</v>
          </cell>
        </row>
        <row r="479">
          <cell r="B479" t="str">
            <v>APOIO HIDROJATO</v>
          </cell>
        </row>
        <row r="480">
          <cell r="B480" t="str">
            <v>PARADA UO I - ÁREA 900</v>
          </cell>
        </row>
        <row r="481">
          <cell r="B481" t="str">
            <v>EA-1403 - APOIO OPERAÇÃO</v>
          </cell>
        </row>
        <row r="482">
          <cell r="B482" t="str">
            <v>...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em26"/>
      <sheetName val="Capa Plan.Sem26"/>
      <sheetName val="CronoEquip"/>
      <sheetName val="CronoMOI"/>
      <sheetName val="CronoMOD"/>
      <sheetName val="Rel.Desvios"/>
      <sheetName val="Prog.Semanal"/>
      <sheetName val="CurvaSAF"/>
      <sheetName val="Manuscrito"/>
      <sheetName val="Cronoliberacao"/>
      <sheetName val="Avanço Físico Sem26"/>
      <sheetName val="PFAB"/>
      <sheetName val="FERR"/>
      <sheetName val="ISOL"/>
      <sheetName val="REV"/>
      <sheetName val="ACAB"/>
      <sheetName val="Dados"/>
      <sheetName val="TABELAS"/>
      <sheetName val="FONTE"/>
      <sheetName val="Apoio_Criterios"/>
      <sheetName val="Responsável"/>
      <sheetName val="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C1" t="str">
            <v>RELATÓRIO DE DESVIOS / PENDÊNCIAS</v>
          </cell>
        </row>
        <row r="4">
          <cell r="C4" t="str">
            <v>PROJETO DE EXPANSÃO ALUNORTE</v>
          </cell>
        </row>
        <row r="6">
          <cell r="I6" t="str">
            <v>O.S.   N°</v>
          </cell>
          <cell r="J6" t="str">
            <v>506.003/02</v>
          </cell>
        </row>
        <row r="7">
          <cell r="C7" t="str">
            <v>SEMANA 26</v>
          </cell>
          <cell r="I7" t="str">
            <v>Contrato Nº</v>
          </cell>
          <cell r="J7" t="str">
            <v>CTC-EX-031/02</v>
          </cell>
        </row>
        <row r="8">
          <cell r="A8" t="str">
            <v xml:space="preserve"> Obra:</v>
          </cell>
          <cell r="B8" t="str">
            <v>Alunorte - PCK 022</v>
          </cell>
          <cell r="I8" t="str">
            <v>Data</v>
          </cell>
          <cell r="J8">
            <v>37438</v>
          </cell>
        </row>
        <row r="9">
          <cell r="A9" t="str">
            <v xml:space="preserve"> Local:</v>
          </cell>
          <cell r="B9" t="str">
            <v>Barcarena - PA</v>
          </cell>
          <cell r="I9" t="str">
            <v>Rev.</v>
          </cell>
          <cell r="J9">
            <v>0</v>
          </cell>
        </row>
        <row r="10">
          <cell r="A10" t="str">
            <v>ITEM</v>
          </cell>
          <cell r="B10" t="str">
            <v>ATIVIDADE</v>
          </cell>
          <cell r="D10" t="str">
            <v>TAG</v>
          </cell>
          <cell r="E10" t="str">
            <v>ÁREA</v>
          </cell>
          <cell r="F10" t="str">
            <v>% DESVIO</v>
          </cell>
          <cell r="G10" t="str">
            <v>PACOTE</v>
          </cell>
          <cell r="H10" t="str">
            <v>COMENTÁRIOS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EAP - ESTRUTURA ANALÍTICA DE PROJETO</v>
          </cell>
        </row>
        <row r="4">
          <cell r="C4" t="str">
            <v>Obra: Expansão da Alunorte - PCK 022</v>
          </cell>
        </row>
        <row r="5">
          <cell r="P5" t="str">
            <v>O.S. N°</v>
          </cell>
          <cell r="R5" t="str">
            <v>506.003/02</v>
          </cell>
        </row>
        <row r="6">
          <cell r="C6" t="str">
            <v>Ref.: Serviços de Montagem de Isolamento Térmico</v>
          </cell>
          <cell r="P6" t="str">
            <v>Contrato Nº</v>
          </cell>
          <cell r="R6" t="str">
            <v>CTC-EX-031/02</v>
          </cell>
        </row>
        <row r="7">
          <cell r="P7" t="str">
            <v>Data:</v>
          </cell>
          <cell r="R7">
            <v>37438</v>
          </cell>
        </row>
        <row r="8">
          <cell r="A8" t="str">
            <v>Obra:</v>
          </cell>
          <cell r="B8" t="str">
            <v>Alunorte PCK 022</v>
          </cell>
          <cell r="C8" t="str">
            <v>Referência Metro Quadrado (m²)</v>
          </cell>
          <cell r="P8" t="str">
            <v>Rev.</v>
          </cell>
          <cell r="R8">
            <v>0</v>
          </cell>
        </row>
        <row r="9">
          <cell r="A9" t="str">
            <v>Local:</v>
          </cell>
          <cell r="B9" t="str">
            <v>Barcarena - PA</v>
          </cell>
          <cell r="P9" t="str">
            <v>Planejamento:</v>
          </cell>
          <cell r="R9" t="str">
            <v>Semana 26</v>
          </cell>
        </row>
        <row r="10">
          <cell r="A10" t="str">
            <v>Descrição</v>
          </cell>
          <cell r="B10" t="str">
            <v>Item</v>
          </cell>
          <cell r="C10" t="str">
            <v>Atividades</v>
          </cell>
          <cell r="D10" t="str">
            <v>Área (m²)</v>
          </cell>
          <cell r="E10" t="str">
            <v>Peso EAP (%)</v>
          </cell>
          <cell r="F10" t="str">
            <v>Nível 1</v>
          </cell>
          <cell r="G10" t="str">
            <v>Nível 2</v>
          </cell>
          <cell r="H10" t="str">
            <v>Nível 3</v>
          </cell>
          <cell r="I10" t="str">
            <v>Nível 4</v>
          </cell>
          <cell r="J10" t="str">
            <v xml:space="preserve">Acum. da Semana Anterior </v>
          </cell>
          <cell r="M10" t="str">
            <v xml:space="preserve">Realizado na Semana                   </v>
          </cell>
          <cell r="P10" t="str">
            <v xml:space="preserve">Acum. até a Semana                   </v>
          </cell>
          <cell r="U10" t="str">
            <v xml:space="preserve">                     </v>
          </cell>
        </row>
        <row r="11">
          <cell r="F11" t="str">
            <v>geral (%)</v>
          </cell>
          <cell r="G11" t="str">
            <v>área (%)</v>
          </cell>
          <cell r="H11" t="str">
            <v>sub-área (%)</v>
          </cell>
          <cell r="I11" t="str">
            <v>atividade (%)</v>
          </cell>
          <cell r="J11" t="str">
            <v>Item</v>
          </cell>
          <cell r="K11" t="str">
            <v>EAP</v>
          </cell>
          <cell r="L11" t="str">
            <v>M²</v>
          </cell>
          <cell r="M11" t="str">
            <v>Item</v>
          </cell>
          <cell r="N11" t="str">
            <v>EAP</v>
          </cell>
          <cell r="O11" t="str">
            <v>M²</v>
          </cell>
          <cell r="P11" t="str">
            <v>Item</v>
          </cell>
          <cell r="Q11" t="str">
            <v>EAP</v>
          </cell>
          <cell r="R11" t="str">
            <v>M²</v>
          </cell>
        </row>
      </sheetData>
      <sheetData sheetId="11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PRÉ-FABRICAÇÃO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2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FERRAGENS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3" refreshError="1">
        <row r="1">
          <cell r="C1" t="str">
            <v>ACOMPANHAMENTO DO AVANÇO FÍSICO DA OBRA</v>
          </cell>
        </row>
        <row r="4">
          <cell r="C4" t="str">
            <v>Obra: Expansão da Alunorte - PCK 022</v>
          </cell>
        </row>
        <row r="7">
          <cell r="C7" t="str">
            <v>Ref.: Serviços de Montagem de Isolamento Térmico</v>
          </cell>
        </row>
        <row r="9">
          <cell r="A9" t="str">
            <v>Obra:</v>
          </cell>
          <cell r="B9" t="str">
            <v>Alunorte - PCK 022</v>
          </cell>
        </row>
        <row r="10">
          <cell r="A10" t="str">
            <v>Local:</v>
          </cell>
          <cell r="B10" t="str">
            <v>Barcarena - PA</v>
          </cell>
        </row>
        <row r="11">
          <cell r="B11" t="str">
            <v>ISOLAMENTO</v>
          </cell>
          <cell r="C11" t="str">
            <v>% AVANÇO FÍSICO</v>
          </cell>
        </row>
        <row r="12">
          <cell r="B12" t="str">
            <v>EQUIPAMENTO</v>
          </cell>
          <cell r="C12">
            <v>5</v>
          </cell>
          <cell r="D12">
            <v>10</v>
          </cell>
          <cell r="E12">
            <v>15</v>
          </cell>
          <cell r="F12">
            <v>20</v>
          </cell>
          <cell r="G12">
            <v>25</v>
          </cell>
          <cell r="H12">
            <v>30</v>
          </cell>
          <cell r="I12">
            <v>35</v>
          </cell>
          <cell r="J12">
            <v>40</v>
          </cell>
          <cell r="K12">
            <v>45</v>
          </cell>
          <cell r="L12">
            <v>50</v>
          </cell>
          <cell r="M12">
            <v>55</v>
          </cell>
          <cell r="N12">
            <v>60</v>
          </cell>
          <cell r="O12">
            <v>65</v>
          </cell>
          <cell r="P12">
            <v>70</v>
          </cell>
          <cell r="Q12">
            <v>75</v>
          </cell>
          <cell r="R12">
            <v>80</v>
          </cell>
          <cell r="S12">
            <v>85</v>
          </cell>
          <cell r="T12">
            <v>90</v>
          </cell>
          <cell r="U12">
            <v>95</v>
          </cell>
          <cell r="V12">
            <v>100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IEG"/>
      <sheetName val="Indisp5200"/>
      <sheetName val="Indisp5000"/>
      <sheetName val="Indisp7000"/>
      <sheetName val="PerdasClasses"/>
      <sheetName val="Perdas"/>
      <sheetName val="Eventos2001"/>
      <sheetName val="Perdas (2)"/>
      <sheetName val="ResultadosUnidades"/>
      <sheetName val="U7000"/>
      <sheetName val="U8500"/>
      <sheetName val="U6000"/>
      <sheetName val="U5000"/>
      <sheetName val="U5200"/>
      <sheetName val="BD-CV"/>
      <sheetName val="Preços"/>
      <sheetName val="DADOS"/>
      <sheetName val="CoefRef"/>
      <sheetName val="CoefTécnicos-ton"/>
      <sheetName val="PerdasIEG"/>
      <sheetName val="GênerosClasses"/>
      <sheetName val="TabRefer"/>
      <sheetName val="Sheet1"/>
      <sheetName val="Parâmetros"/>
      <sheetName val="TUB (3)"/>
      <sheetName val="LISTA"/>
      <sheetName val="PIB"/>
      <sheetName val="PrjCamaçariCaprolac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AB"/>
      <sheetName val="FERR"/>
      <sheetName val="ISOL"/>
      <sheetName val="Avanço Físico Sem26"/>
      <sheetName val="Rel.Desv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otting Criteria"/>
      <sheetName val="Purchased Lotting Summary"/>
      <sheetName val="All Purchased Data"/>
      <sheetName val="Lighting (Martin)"/>
      <sheetName val="Lighting (Juarez)"/>
      <sheetName val="Lighting (Christiansburg)"/>
      <sheetName val="HPS Pipe (Centralia) "/>
      <sheetName val="HPS Slit Coil (Centralia)"/>
      <sheetName val="HPS Plate (Centralia)"/>
      <sheetName val="Wiring (Puerto Rico)"/>
      <sheetName val="HEP (Freeburg)"/>
      <sheetName val="HEP (Arden)"/>
      <sheetName val="HPS Slit Coil _Centralia_"/>
      <sheetName val="tab_listas"/>
      <sheetName val="REVISOES"/>
      <sheetName val="FROTA"/>
      <sheetName val="ÔNIBUS_SUMARE"/>
      <sheetName val="MICRO_SUMARE"/>
      <sheetName val="ÔNIBUS_CAMPINAS"/>
      <sheetName val="ÔNIBUS_SANTO ANDRE"/>
      <sheetName val="VAN_BARUERI"/>
      <sheetName val="RESUMO"/>
      <sheetName val="BDI"/>
      <sheetName val="COMBUSTÍVEL"/>
      <sheetName val="PIS-COFINS"/>
      <sheetName val="ENCARGOS"/>
      <sheetName val="ESTRUTURA"/>
      <sheetName val="UNIFORME&amp;EPI"/>
      <sheetName val="TREINAMENTO"/>
      <sheetName val="EXAMES&amp;PCMSO"/>
      <sheetName val="Equipamentos"/>
      <sheetName val="Utensílios"/>
      <sheetName val="Cash-Flow1"/>
      <sheetName val="Lotting_Criteria"/>
      <sheetName val="Purchased_Lotting_Summary"/>
      <sheetName val="All_Purchased_Data"/>
      <sheetName val="Lighting_(Martin)"/>
      <sheetName val="Lighting_(Juarez)"/>
      <sheetName val="Lighting_(Christiansburg)"/>
      <sheetName val="HPS_Pipe_(Centralia)_"/>
      <sheetName val="HPS_Slit_Coil_(Centralia)"/>
      <sheetName val="HPS_Plate_(Centralia)"/>
      <sheetName val="Wiring_(Puerto_Rico)"/>
      <sheetName val="HEP_(Freeburg)"/>
      <sheetName val="HEP_(Arden)"/>
      <sheetName val="HPS_Slit_Coil__Centralia_"/>
      <sheetName val="ÔNIBUS_SANTO_ANDRE"/>
      <sheetName val="Dados"/>
      <sheetName val="HPS_Slit_Coil__Centralia_1"/>
      <sheetName val="Lotting_Criteria1"/>
      <sheetName val="Purchased_Lotting_Summary1"/>
      <sheetName val="All_Purchased_Data1"/>
      <sheetName val="Lighting_(Martin)1"/>
      <sheetName val="Lighting_(Juarez)1"/>
      <sheetName val="Lighting_(Christiansburg)1"/>
      <sheetName val="HPS_Pipe_(Centralia)_1"/>
      <sheetName val="HPS_Slit_Coil_(Centralia)1"/>
      <sheetName val="HPS_Plate_(Centralia)1"/>
      <sheetName val="Wiring_(Puerto_Rico)1"/>
      <sheetName val="HEP_(Freeburg)1"/>
      <sheetName val="HEP_(Arden)1"/>
      <sheetName val="ÔNIBUS_SANTO_ANDRE1"/>
      <sheetName val="HPS_Slit_Coil__Centralia_2"/>
      <sheetName val="Lotting_Criteria2"/>
      <sheetName val="Purchased_Lotting_Summary2"/>
      <sheetName val="All_Purchased_Data2"/>
      <sheetName val="Lighting_(Martin)2"/>
      <sheetName val="Lighting_(Juarez)2"/>
      <sheetName val="Lighting_(Christiansburg)2"/>
      <sheetName val="HPS_Pipe_(Centralia)_2"/>
      <sheetName val="HPS_Slit_Coil_(Centralia)2"/>
      <sheetName val="HPS_Plate_(Centralia)2"/>
      <sheetName val="Wiring_(Puerto_Rico)2"/>
      <sheetName val="HEP_(Freeburg)2"/>
      <sheetName val="HEP_(Arden)2"/>
      <sheetName val="ÔNIBUS_SANTO_ANDRE2"/>
      <sheetName val="cód participantes"/>
      <sheetName val="Lista ANC"/>
      <sheetName val="Input &amp; Output"/>
      <sheetName val="3. Equip. Rotina - CF"/>
      <sheetName val="Plan1"/>
      <sheetName val="CORRELA_1993_à_1999"/>
      <sheetName val="Controls"/>
      <sheetName val="Libellés"/>
      <sheetName val="BS_ME_(Old)"/>
      <sheetName val="Referencias"/>
      <sheetName val="Meta10"/>
      <sheetName val="Uberlandia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(2)"/>
      <sheetName val="Meta7"/>
      <sheetName val="Meta8"/>
      <sheetName val="Meta9"/>
      <sheetName val="Juin"/>
      <sheetName val="Juillet"/>
      <sheetName val="Août"/>
      <sheetName val="Septembre"/>
      <sheetName val="Octobre"/>
      <sheetName val="Novembre"/>
      <sheetName val="Décembre"/>
      <sheetName val="Janvier"/>
      <sheetName val="Février"/>
      <sheetName val="Mars"/>
      <sheetName val="Avril"/>
      <sheetName val="Mai"/>
      <sheetName val="TABLEAU_ECARTS"/>
      <sheetName val="TABLEAU"/>
      <sheetName val="RFQ Mão de Obra"/>
      <sheetName val="Manutenção"/>
      <sheetName val="MAT1"/>
      <sheetName val="MANUTENÇAO"/>
      <sheetName val="Follow Up Status"/>
      <sheetName val="Cenários Old"/>
      <sheetName val="Fonte"/>
      <sheetName val="Preço"/>
      <sheetName val="TOTAIS"/>
      <sheetName val="3. GRUPO DE CATEGORIA"/>
      <sheetName val="Lista Suspensa"/>
      <sheetName val="apoio"/>
      <sheetName val="2. Resumo Cotação"/>
      <sheetName val="Listas"/>
      <sheetName val="NOMECLATURA"/>
      <sheetName val="Plan2"/>
      <sheetName val="SET96"/>
      <sheetName val=""/>
      <sheetName val="aux"/>
      <sheetName val="5. IMPO LCL"/>
      <sheetName val="cód_participantes"/>
      <sheetName val="Lista_ANC"/>
      <sheetName val="Input_&amp;_Output"/>
      <sheetName val="LPU_COMTEC"/>
      <sheetName val="Dados 2"/>
      <sheetName val="Controle Spot"/>
      <sheetName val="Controle_valores fixos"/>
      <sheetName val="0-Histórico de Revisões"/>
      <sheetName val="1-Identificação"/>
      <sheetName val="2-Premissas"/>
      <sheetName val="3-Encargos Sociais "/>
      <sheetName val="4-Dados"/>
      <sheetName val="5-Salários"/>
      <sheetName val="6-SSO"/>
      <sheetName val="7-Mat Eqp e Outros"/>
      <sheetName val="8-por função"/>
      <sheetName val="9-Custo"/>
      <sheetName val="10-Preço"/>
      <sheetName val="11-Hh"/>
      <sheetName val="12-Composição"/>
      <sheetName val="13-Tabela Preços"/>
      <sheetName val="15-Histórico Versões"/>
      <sheetName val="14-Fluxo de caixa"/>
      <sheetName val="PLANILHA ABERTA"/>
      <sheetName val="Planilha1"/>
      <sheetName val="RESUMO REV 00 E 01"/>
      <sheetName val="Escalas"/>
      <sheetName val="Endereços Unidades"/>
      <sheetName val="CPU - Mão de Obra"/>
      <sheetName val="Lotting_Criteria3"/>
      <sheetName val="Purchased_Lotting_Summary3"/>
      <sheetName val="All_Purchased_Data3"/>
      <sheetName val="Lighting_(Martin)3"/>
      <sheetName val="Lighting_(Juarez)3"/>
      <sheetName val="Lighting_(Christiansburg)3"/>
      <sheetName val="HPS_Pipe_(Centralia)_3"/>
      <sheetName val="HPS_Slit_Coil_(Centralia)3"/>
      <sheetName val="HPS_Plate_(Centralia)3"/>
      <sheetName val="Wiring_(Puerto_Rico)3"/>
      <sheetName val="HEP_(Freeburg)3"/>
      <sheetName val="HEP_(Arden)3"/>
      <sheetName val="HPS_Slit_Coil__Centralia_3"/>
      <sheetName val="ÔNIBUS_SANTO_ANDRE3"/>
      <sheetName val="cód_participantes1"/>
      <sheetName val="Lista_ANC1"/>
      <sheetName val="Input_&amp;_Output1"/>
      <sheetName val="Follow_Up_Status"/>
      <sheetName val="RFQ_Mão_de_Obra"/>
      <sheetName val="Cenários_Old"/>
      <sheetName val="5__IMPO_LCL"/>
      <sheetName val="3__Equip__Rotina_-_CF"/>
      <sheetName val="3__GRUPO_DE_CATEGORIA"/>
      <sheetName val="Lista_Suspensa"/>
      <sheetName val="2__Resumo_Cotação"/>
      <sheetName val="Comparativos Revisão"/>
      <sheetName val="Comparativos CMOC"/>
      <sheetName val="Passo 2"/>
      <sheetName val="Planilha de Cotação"/>
      <sheetName val="8. TABELAS DE REFERÊNCIAS"/>
      <sheetName val="Suporte"/>
      <sheetName val="Dimensionamento"/>
      <sheetName val="Reference"/>
      <sheetName val="References"/>
      <sheetName val="Referência"/>
      <sheetName val="master data file"/>
      <sheetName val="Original"/>
      <sheetName val="master_data_file"/>
      <sheetName val="constants"/>
      <sheetName val="Planilha3"/>
      <sheetName val="Lotting_Criteria4"/>
      <sheetName val="Purchased_Lotting_Summary4"/>
      <sheetName val="All_Purchased_Data4"/>
      <sheetName val="Lighting_(Martin)4"/>
      <sheetName val="Lighting_(Juarez)4"/>
      <sheetName val="Lighting_(Christiansburg)4"/>
      <sheetName val="HPS_Pipe_(Centralia)_4"/>
      <sheetName val="HPS_Slit_Coil_(Centralia)4"/>
      <sheetName val="HPS_Plate_(Centralia)4"/>
      <sheetName val="Wiring_(Puerto_Rico)4"/>
      <sheetName val="HEP_(Freeburg)4"/>
      <sheetName val="HEP_(Arden)4"/>
      <sheetName val="HPS_Slit_Coil__Centralia_4"/>
      <sheetName val="ÔNIBUS_SANTO_ANDRE4"/>
      <sheetName val="cód_participantes2"/>
      <sheetName val="Lista_ANC2"/>
      <sheetName val="Input_&amp;_Output2"/>
      <sheetName val="Follow_Up_Status1"/>
      <sheetName val="RFQ_Mão_de_Obra1"/>
      <sheetName val="Cenários_Old1"/>
      <sheetName val="5__IMPO_LCL1"/>
      <sheetName val="3__Equip__Rotina_-_CF1"/>
      <sheetName val="3__GRUPO_DE_CATEGORIA1"/>
      <sheetName val="Lista_Suspensa1"/>
      <sheetName val="2__Resumo_Cotação1"/>
      <sheetName val="Dados_2"/>
      <sheetName val="CONTROLE"/>
      <sheetName val="8__TABELAS_DE_REFERÊNCIAS1"/>
      <sheetName val="8__TABELAS_DE_REFERÊNCIAS"/>
      <sheetName val="4. Custeio de RH"/>
      <sheetName val="1.Parâmetros"/>
      <sheetName val="5. Custeio de Equipamentos"/>
      <sheetName val="6-0. Dimensionamento de TI"/>
      <sheetName val="Materiais"/>
      <sheetName val="Cotacao Tubos"/>
      <sheetName val="SPP 2004 plan by TOS"/>
      <sheetName val="NPK"/>
      <sheetName val="EAIGESEN"/>
      <sheetName val="Base Projeto"/>
      <sheetName val="BD"/>
      <sheetName val="R$"/>
      <sheetName val="DropDownList"/>
      <sheetName val="Controle de Contratos"/>
      <sheetName val="Lotting_Criteria5"/>
      <sheetName val="Purchased_Lotting_Summary5"/>
      <sheetName val="All_Purchased_Data5"/>
      <sheetName val="Lighting_(Martin)5"/>
      <sheetName val="Lighting_(Juarez)5"/>
      <sheetName val="Lighting_(Christiansburg)5"/>
      <sheetName val="HPS_Pipe_(Centralia)_5"/>
      <sheetName val="HPS_Slit_Coil_(Centralia)5"/>
      <sheetName val="HPS_Plate_(Centralia)5"/>
      <sheetName val="Wiring_(Puerto_Rico)5"/>
      <sheetName val="HEP_(Freeburg)5"/>
      <sheetName val="HEP_(Arden)5"/>
      <sheetName val="HPS_Slit_Coil__Centralia_5"/>
      <sheetName val="ÔNIBUS_SANTO_ANDRE5"/>
      <sheetName val="cód_participantes3"/>
      <sheetName val="Lista_ANC3"/>
      <sheetName val="Input_&amp;_Output3"/>
      <sheetName val="3__Equip__Rotina_-_CF2"/>
      <sheetName val="RFQ_Mão_de_Obra2"/>
      <sheetName val="Follow_Up_Status2"/>
      <sheetName val="Cenários_Old2"/>
      <sheetName val="2__Resumo_Cotação2"/>
      <sheetName val="3__GRUPO_DE_CATEGORIA2"/>
      <sheetName val="Lista_Suspensa2"/>
      <sheetName val="5__IMPO_LCL2"/>
      <sheetName val="Passo_2"/>
      <sheetName val="Dados_21"/>
      <sheetName val="Controle_Spot"/>
      <sheetName val="Controle_valores_fixos"/>
      <sheetName val="Comparativos_Revisão"/>
      <sheetName val="Comparativos_CMOC"/>
      <sheetName val="8__TABELAS_DE_REFERÊNCIAS2"/>
      <sheetName val="Planilha_de_Cotação"/>
      <sheetName val="0-Histórico_de_Revisões"/>
      <sheetName val="3-Encargos_Sociais_"/>
      <sheetName val="7-Mat_Eqp_e_Outros"/>
      <sheetName val="8-por_função"/>
      <sheetName val="13-Tabela_Preços"/>
      <sheetName val="15-Histórico_Versões"/>
      <sheetName val="14-Fluxo_de_caixa"/>
      <sheetName val="PLANILHA_ABERTA"/>
      <sheetName val="RESUMO_REV_00_E_01"/>
      <sheetName val="Endereços_Unidades"/>
      <sheetName val="CPU_-_Mão_de_Obra"/>
      <sheetName val="4__Custeio_de_RH"/>
      <sheetName val="1_Parâmetros"/>
      <sheetName val="5__Custeio_de_Equipamentos"/>
      <sheetName val="6-0__Dimensionamento_de_TI"/>
      <sheetName val="Cotacao_Tubos"/>
      <sheetName val="SPP_2004_plan_by_TOS"/>
      <sheetName val="Base_Projeto"/>
      <sheetName val="Controle_de_Contratos"/>
      <sheetName val="Validação de dados"/>
      <sheetName val="Premissas"/>
      <sheetName val="CADASTRO DE OBRAS"/>
      <sheetName val="CADASTRO DE FORNECEDORES"/>
      <sheetName val="values"/>
      <sheetName val="_Daten"/>
      <sheetName val="Abril04 h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imetable (LLP &amp; Third)"/>
      <sheetName val="2. Staff (LLP)"/>
      <sheetName val="3. Travel &amp; subsistence (LLP)"/>
      <sheetName val="4. Equipment (LLP)"/>
      <sheetName val="5. Subcontracting (LLP)"/>
      <sheetName val="6. Other (LLP)"/>
      <sheetName val="7. Expenditure &amp; revenue (LLP)"/>
      <sheetName val="8. Staff (Third)"/>
      <sheetName val="9. Travel &amp; subsistence (Third)"/>
      <sheetName val="10. Other (Third)"/>
      <sheetName val="11.Expenditure &amp; revenue(Third)"/>
      <sheetName val="12. Consolidated budget "/>
      <sheetName val="13. Ceilings"/>
      <sheetName val="14. Actions"/>
      <sheetName val="GlobalBudget"/>
    </sheetNames>
    <sheetDataSet>
      <sheetData sheetId="0"/>
      <sheetData sheetId="1">
        <row r="9">
          <cell r="A9" t="str">
            <v>P1</v>
          </cell>
        </row>
        <row r="10">
          <cell r="A10" t="str">
            <v>P2</v>
          </cell>
        </row>
        <row r="11">
          <cell r="A11" t="str">
            <v>P3</v>
          </cell>
        </row>
        <row r="12">
          <cell r="A12" t="str">
            <v>P4</v>
          </cell>
        </row>
        <row r="13">
          <cell r="A13" t="str">
            <v>P5</v>
          </cell>
        </row>
        <row r="14">
          <cell r="A14" t="str">
            <v>P6</v>
          </cell>
        </row>
        <row r="15">
          <cell r="A15" t="str">
            <v>P7</v>
          </cell>
        </row>
        <row r="16">
          <cell r="A16" t="str">
            <v>P8</v>
          </cell>
        </row>
        <row r="17">
          <cell r="A17" t="str">
            <v>P9</v>
          </cell>
        </row>
        <row r="18">
          <cell r="A18" t="str">
            <v>P10</v>
          </cell>
        </row>
        <row r="19">
          <cell r="A19" t="str">
            <v>P11</v>
          </cell>
        </row>
        <row r="20">
          <cell r="A20" t="str">
            <v>P12</v>
          </cell>
        </row>
        <row r="21">
          <cell r="A21" t="str">
            <v>P13</v>
          </cell>
        </row>
        <row r="22">
          <cell r="A22" t="str">
            <v>P14</v>
          </cell>
        </row>
        <row r="23">
          <cell r="A23" t="str">
            <v>P15</v>
          </cell>
        </row>
        <row r="24">
          <cell r="A24" t="str">
            <v>P16</v>
          </cell>
        </row>
        <row r="25">
          <cell r="A25" t="str">
            <v>P17</v>
          </cell>
        </row>
        <row r="26">
          <cell r="A26" t="str">
            <v>P18</v>
          </cell>
        </row>
        <row r="27">
          <cell r="A27" t="str">
            <v>P19</v>
          </cell>
        </row>
        <row r="28">
          <cell r="A28" t="str">
            <v>P20</v>
          </cell>
        </row>
        <row r="29">
          <cell r="A29" t="str">
            <v>P21</v>
          </cell>
        </row>
        <row r="30">
          <cell r="A30" t="str">
            <v>P22</v>
          </cell>
        </row>
        <row r="31">
          <cell r="A31" t="str">
            <v>P23</v>
          </cell>
        </row>
        <row r="32">
          <cell r="A32" t="str">
            <v>P24</v>
          </cell>
        </row>
        <row r="33">
          <cell r="A33" t="str">
            <v>P25</v>
          </cell>
        </row>
        <row r="34">
          <cell r="A34" t="str">
            <v>P26</v>
          </cell>
        </row>
        <row r="35">
          <cell r="A35" t="str">
            <v>P27</v>
          </cell>
        </row>
        <row r="36">
          <cell r="A36" t="str">
            <v>P28</v>
          </cell>
        </row>
        <row r="37">
          <cell r="A37" t="str">
            <v>P29</v>
          </cell>
        </row>
        <row r="38">
          <cell r="A38" t="str">
            <v>P30</v>
          </cell>
        </row>
        <row r="39">
          <cell r="A39" t="str">
            <v>P31</v>
          </cell>
        </row>
        <row r="40">
          <cell r="A40" t="str">
            <v>P32</v>
          </cell>
        </row>
        <row r="41">
          <cell r="A41" t="str">
            <v>P33</v>
          </cell>
        </row>
        <row r="42">
          <cell r="A42" t="str">
            <v>P34</v>
          </cell>
        </row>
        <row r="43">
          <cell r="A43" t="str">
            <v>P35</v>
          </cell>
        </row>
        <row r="44">
          <cell r="A44" t="str">
            <v>P36</v>
          </cell>
        </row>
        <row r="45">
          <cell r="A45" t="str">
            <v>P37</v>
          </cell>
        </row>
        <row r="46">
          <cell r="A46" t="str">
            <v>P38</v>
          </cell>
        </row>
        <row r="47">
          <cell r="A47" t="str">
            <v>P39</v>
          </cell>
        </row>
        <row r="48">
          <cell r="A48" t="str">
            <v>P40</v>
          </cell>
        </row>
        <row r="49">
          <cell r="A49" t="str">
            <v>P41</v>
          </cell>
        </row>
        <row r="50">
          <cell r="A50" t="str">
            <v>P42</v>
          </cell>
        </row>
        <row r="51">
          <cell r="A51" t="str">
            <v>P43</v>
          </cell>
        </row>
        <row r="52">
          <cell r="A52" t="str">
            <v>P44</v>
          </cell>
        </row>
        <row r="53">
          <cell r="A53" t="str">
            <v>P45</v>
          </cell>
        </row>
        <row r="54">
          <cell r="A54" t="str">
            <v>P46</v>
          </cell>
        </row>
        <row r="55">
          <cell r="A55" t="str">
            <v>P47</v>
          </cell>
        </row>
        <row r="56">
          <cell r="A56" t="str">
            <v>P48</v>
          </cell>
        </row>
        <row r="57">
          <cell r="A57" t="str">
            <v>P49</v>
          </cell>
        </row>
        <row r="58">
          <cell r="A58" t="str">
            <v>P50</v>
          </cell>
        </row>
        <row r="59">
          <cell r="A59" t="str">
            <v>P51</v>
          </cell>
        </row>
        <row r="60">
          <cell r="A60" t="str">
            <v>P52</v>
          </cell>
        </row>
        <row r="61">
          <cell r="A61" t="str">
            <v>P53</v>
          </cell>
        </row>
        <row r="62">
          <cell r="A62" t="str">
            <v>P54</v>
          </cell>
        </row>
        <row r="63">
          <cell r="A63" t="str">
            <v>P55</v>
          </cell>
        </row>
        <row r="64">
          <cell r="A64" t="str">
            <v>P56</v>
          </cell>
        </row>
        <row r="65">
          <cell r="A65" t="str">
            <v>P57</v>
          </cell>
        </row>
        <row r="66">
          <cell r="A66" t="str">
            <v>P58</v>
          </cell>
        </row>
        <row r="67">
          <cell r="A67" t="str">
            <v>P59</v>
          </cell>
        </row>
        <row r="68">
          <cell r="A68" t="str">
            <v>P60</v>
          </cell>
        </row>
        <row r="69">
          <cell r="A69" t="str">
            <v>P61</v>
          </cell>
        </row>
        <row r="70">
          <cell r="A70" t="str">
            <v>P62</v>
          </cell>
        </row>
        <row r="71">
          <cell r="A71" t="str">
            <v>P63</v>
          </cell>
        </row>
        <row r="72">
          <cell r="A72" t="str">
            <v>P64</v>
          </cell>
        </row>
        <row r="73">
          <cell r="A73" t="str">
            <v>P65</v>
          </cell>
        </row>
        <row r="74">
          <cell r="A74" t="str">
            <v>P66</v>
          </cell>
        </row>
        <row r="75">
          <cell r="A75" t="str">
            <v>P67</v>
          </cell>
        </row>
        <row r="76">
          <cell r="A76" t="str">
            <v>P68</v>
          </cell>
        </row>
        <row r="77">
          <cell r="A77" t="str">
            <v>P69</v>
          </cell>
        </row>
        <row r="78">
          <cell r="A78" t="str">
            <v>P70</v>
          </cell>
        </row>
        <row r="79">
          <cell r="A79" t="str">
            <v>P71</v>
          </cell>
        </row>
        <row r="80">
          <cell r="A80" t="str">
            <v>P72</v>
          </cell>
        </row>
        <row r="81">
          <cell r="A81" t="str">
            <v>P73</v>
          </cell>
        </row>
        <row r="82">
          <cell r="A82" t="str">
            <v>P74</v>
          </cell>
        </row>
        <row r="83">
          <cell r="A83" t="str">
            <v>P75</v>
          </cell>
        </row>
        <row r="84">
          <cell r="A84" t="str">
            <v>P76</v>
          </cell>
        </row>
        <row r="85">
          <cell r="A85" t="str">
            <v>P77</v>
          </cell>
        </row>
        <row r="86">
          <cell r="A86" t="str">
            <v>P78</v>
          </cell>
        </row>
        <row r="87">
          <cell r="A87" t="str">
            <v>P79</v>
          </cell>
        </row>
        <row r="88">
          <cell r="A88" t="str">
            <v>P80</v>
          </cell>
        </row>
        <row r="89">
          <cell r="A89" t="str">
            <v>P81</v>
          </cell>
        </row>
        <row r="90">
          <cell r="A90" t="str">
            <v>P82</v>
          </cell>
        </row>
        <row r="91">
          <cell r="A91" t="str">
            <v>P83</v>
          </cell>
        </row>
        <row r="92">
          <cell r="A92" t="str">
            <v>P84</v>
          </cell>
        </row>
        <row r="93">
          <cell r="A93" t="str">
            <v>P85</v>
          </cell>
        </row>
        <row r="94">
          <cell r="A94" t="str">
            <v>P86</v>
          </cell>
        </row>
        <row r="95">
          <cell r="A95" t="str">
            <v>P87</v>
          </cell>
        </row>
        <row r="96">
          <cell r="A96" t="str">
            <v>P88</v>
          </cell>
        </row>
        <row r="97">
          <cell r="A97" t="str">
            <v>P89</v>
          </cell>
        </row>
        <row r="98">
          <cell r="A98" t="str">
            <v>P90</v>
          </cell>
        </row>
        <row r="99">
          <cell r="A99" t="str">
            <v>P91</v>
          </cell>
        </row>
        <row r="100">
          <cell r="A100" t="str">
            <v>P92</v>
          </cell>
        </row>
        <row r="101">
          <cell r="A101" t="str">
            <v>P93</v>
          </cell>
        </row>
        <row r="102">
          <cell r="A102" t="str">
            <v>P94</v>
          </cell>
        </row>
        <row r="103">
          <cell r="A103" t="str">
            <v>P95</v>
          </cell>
        </row>
        <row r="104">
          <cell r="A104" t="str">
            <v>P96</v>
          </cell>
        </row>
        <row r="105">
          <cell r="A105" t="str">
            <v>P97</v>
          </cell>
        </row>
        <row r="106">
          <cell r="A106" t="str">
            <v>P98</v>
          </cell>
        </row>
        <row r="107">
          <cell r="A107" t="str">
            <v>P99</v>
          </cell>
        </row>
        <row r="108">
          <cell r="A108" t="str">
            <v>P100</v>
          </cell>
        </row>
        <row r="109">
          <cell r="A109" t="str">
            <v>P101</v>
          </cell>
        </row>
        <row r="110">
          <cell r="A110" t="str">
            <v>P102</v>
          </cell>
        </row>
        <row r="111">
          <cell r="A111" t="str">
            <v>P103</v>
          </cell>
        </row>
        <row r="112">
          <cell r="A112" t="str">
            <v>P104</v>
          </cell>
        </row>
        <row r="113">
          <cell r="A113" t="str">
            <v>P105</v>
          </cell>
        </row>
        <row r="114">
          <cell r="A114" t="str">
            <v>P106</v>
          </cell>
        </row>
        <row r="115">
          <cell r="A115" t="str">
            <v>P107</v>
          </cell>
        </row>
        <row r="116">
          <cell r="A116" t="str">
            <v>P108</v>
          </cell>
        </row>
        <row r="117">
          <cell r="A117" t="str">
            <v>P109</v>
          </cell>
        </row>
        <row r="118">
          <cell r="A118" t="str">
            <v>P110</v>
          </cell>
        </row>
        <row r="119">
          <cell r="A119" t="str">
            <v>P111</v>
          </cell>
        </row>
        <row r="120">
          <cell r="A120" t="str">
            <v>P112</v>
          </cell>
        </row>
        <row r="121">
          <cell r="A121" t="str">
            <v>P113</v>
          </cell>
        </row>
        <row r="122">
          <cell r="A122" t="str">
            <v>P114</v>
          </cell>
        </row>
        <row r="123">
          <cell r="A123" t="str">
            <v>P115</v>
          </cell>
        </row>
        <row r="124">
          <cell r="A124" t="str">
            <v>P116</v>
          </cell>
        </row>
        <row r="125">
          <cell r="A125" t="str">
            <v>P117</v>
          </cell>
        </row>
        <row r="126">
          <cell r="A126" t="str">
            <v>P118</v>
          </cell>
        </row>
        <row r="127">
          <cell r="A127" t="str">
            <v>P119</v>
          </cell>
        </row>
        <row r="128">
          <cell r="A128" t="str">
            <v>P120</v>
          </cell>
        </row>
        <row r="129">
          <cell r="A129" t="str">
            <v>P121</v>
          </cell>
        </row>
        <row r="130">
          <cell r="A130" t="str">
            <v>P122</v>
          </cell>
        </row>
        <row r="131">
          <cell r="A131" t="str">
            <v>P123</v>
          </cell>
        </row>
        <row r="132">
          <cell r="A132" t="str">
            <v>P124</v>
          </cell>
        </row>
        <row r="133">
          <cell r="A133" t="str">
            <v>P125</v>
          </cell>
        </row>
        <row r="134">
          <cell r="A134" t="str">
            <v>P126</v>
          </cell>
        </row>
        <row r="135">
          <cell r="A135" t="str">
            <v>P127</v>
          </cell>
        </row>
        <row r="136">
          <cell r="A136" t="str">
            <v>P128</v>
          </cell>
        </row>
        <row r="137">
          <cell r="A137" t="str">
            <v>P129</v>
          </cell>
        </row>
        <row r="138">
          <cell r="A138" t="str">
            <v>P130</v>
          </cell>
        </row>
        <row r="139">
          <cell r="A139" t="str">
            <v>P131</v>
          </cell>
        </row>
        <row r="140">
          <cell r="A140" t="str">
            <v>P132</v>
          </cell>
        </row>
        <row r="141">
          <cell r="A141" t="str">
            <v>P133</v>
          </cell>
        </row>
        <row r="142">
          <cell r="A142" t="str">
            <v>P134</v>
          </cell>
        </row>
        <row r="143">
          <cell r="A143" t="str">
            <v>P135</v>
          </cell>
        </row>
        <row r="144">
          <cell r="A144" t="str">
            <v>P136</v>
          </cell>
        </row>
        <row r="145">
          <cell r="A145" t="str">
            <v>P137</v>
          </cell>
        </row>
        <row r="146">
          <cell r="A146" t="str">
            <v>P138</v>
          </cell>
        </row>
        <row r="147">
          <cell r="A147" t="str">
            <v>P139</v>
          </cell>
        </row>
        <row r="148">
          <cell r="A148" t="str">
            <v>P140</v>
          </cell>
        </row>
        <row r="149">
          <cell r="A149" t="str">
            <v>P141</v>
          </cell>
        </row>
        <row r="150">
          <cell r="A150" t="str">
            <v>P142</v>
          </cell>
        </row>
        <row r="151">
          <cell r="A151" t="str">
            <v>P143</v>
          </cell>
        </row>
        <row r="152">
          <cell r="A152" t="str">
            <v>P144</v>
          </cell>
        </row>
        <row r="153">
          <cell r="A153" t="str">
            <v>P145</v>
          </cell>
        </row>
        <row r="154">
          <cell r="A154" t="str">
            <v>P146</v>
          </cell>
        </row>
        <row r="155">
          <cell r="A155" t="str">
            <v>P147</v>
          </cell>
        </row>
        <row r="156">
          <cell r="A156" t="str">
            <v>P148</v>
          </cell>
        </row>
        <row r="157">
          <cell r="A157" t="str">
            <v>P149</v>
          </cell>
        </row>
        <row r="158">
          <cell r="A158" t="str">
            <v>P150</v>
          </cell>
        </row>
        <row r="159">
          <cell r="A159" t="str">
            <v>P151</v>
          </cell>
        </row>
        <row r="160">
          <cell r="A160" t="str">
            <v>P152</v>
          </cell>
        </row>
        <row r="161">
          <cell r="A161" t="str">
            <v>P153</v>
          </cell>
        </row>
        <row r="162">
          <cell r="A162" t="str">
            <v>P154</v>
          </cell>
        </row>
        <row r="163">
          <cell r="A163" t="str">
            <v>P155</v>
          </cell>
        </row>
        <row r="164">
          <cell r="A164" t="str">
            <v>P156</v>
          </cell>
        </row>
        <row r="165">
          <cell r="A165" t="str">
            <v>P157</v>
          </cell>
        </row>
        <row r="166">
          <cell r="A166" t="str">
            <v>P158</v>
          </cell>
        </row>
        <row r="167">
          <cell r="A167" t="str">
            <v>P159</v>
          </cell>
        </row>
        <row r="168">
          <cell r="A168" t="str">
            <v>P160</v>
          </cell>
        </row>
        <row r="169">
          <cell r="A169" t="str">
            <v>P161</v>
          </cell>
        </row>
        <row r="170">
          <cell r="A170" t="str">
            <v>P162</v>
          </cell>
        </row>
        <row r="171">
          <cell r="A171" t="str">
            <v>P163</v>
          </cell>
        </row>
        <row r="172">
          <cell r="A172" t="str">
            <v>P164</v>
          </cell>
        </row>
        <row r="173">
          <cell r="A173" t="str">
            <v>P165</v>
          </cell>
        </row>
        <row r="174">
          <cell r="A174" t="str">
            <v>P166</v>
          </cell>
        </row>
        <row r="175">
          <cell r="A175" t="str">
            <v>P167</v>
          </cell>
        </row>
        <row r="176">
          <cell r="A176" t="str">
            <v>P168</v>
          </cell>
        </row>
        <row r="177">
          <cell r="A177" t="str">
            <v>P169</v>
          </cell>
        </row>
        <row r="178">
          <cell r="A178" t="str">
            <v>P170</v>
          </cell>
        </row>
        <row r="179">
          <cell r="A179" t="str">
            <v>P171</v>
          </cell>
        </row>
        <row r="180">
          <cell r="A180" t="str">
            <v>P172</v>
          </cell>
        </row>
        <row r="181">
          <cell r="A181" t="str">
            <v>P173</v>
          </cell>
        </row>
        <row r="182">
          <cell r="A182" t="str">
            <v>P174</v>
          </cell>
        </row>
        <row r="183">
          <cell r="A183" t="str">
            <v>P175</v>
          </cell>
        </row>
        <row r="184">
          <cell r="A184" t="str">
            <v>P176</v>
          </cell>
        </row>
        <row r="185">
          <cell r="A185" t="str">
            <v>P177</v>
          </cell>
        </row>
        <row r="186">
          <cell r="A186" t="str">
            <v>P178</v>
          </cell>
        </row>
        <row r="187">
          <cell r="A187" t="str">
            <v>P179</v>
          </cell>
        </row>
        <row r="188">
          <cell r="A188" t="str">
            <v>P180</v>
          </cell>
        </row>
        <row r="189">
          <cell r="A189" t="str">
            <v>P181</v>
          </cell>
        </row>
        <row r="190">
          <cell r="A190" t="str">
            <v>P182</v>
          </cell>
        </row>
        <row r="191">
          <cell r="A191" t="str">
            <v>P183</v>
          </cell>
        </row>
        <row r="192">
          <cell r="A192" t="str">
            <v>P184</v>
          </cell>
        </row>
        <row r="193">
          <cell r="A193" t="str">
            <v>P185</v>
          </cell>
        </row>
        <row r="194">
          <cell r="A194" t="str">
            <v>P186</v>
          </cell>
        </row>
        <row r="195">
          <cell r="A195" t="str">
            <v>P187</v>
          </cell>
        </row>
        <row r="196">
          <cell r="A196" t="str">
            <v>P188</v>
          </cell>
        </row>
        <row r="197">
          <cell r="A197" t="str">
            <v>P189</v>
          </cell>
        </row>
        <row r="198">
          <cell r="A198" t="str">
            <v>P190</v>
          </cell>
        </row>
        <row r="199">
          <cell r="A199" t="str">
            <v>P191</v>
          </cell>
        </row>
        <row r="200">
          <cell r="A200" t="str">
            <v>P192</v>
          </cell>
        </row>
        <row r="201">
          <cell r="A201" t="str">
            <v>P193</v>
          </cell>
        </row>
        <row r="202">
          <cell r="A202" t="str">
            <v>P194</v>
          </cell>
        </row>
        <row r="203">
          <cell r="A203" t="str">
            <v>P195</v>
          </cell>
        </row>
        <row r="204">
          <cell r="A204" t="str">
            <v>P196</v>
          </cell>
        </row>
        <row r="205">
          <cell r="A205" t="str">
            <v>P197</v>
          </cell>
        </row>
        <row r="206">
          <cell r="A206" t="str">
            <v>P198</v>
          </cell>
        </row>
        <row r="207">
          <cell r="A207" t="str">
            <v>P199</v>
          </cell>
        </row>
        <row r="208">
          <cell r="A208" t="str">
            <v>P200</v>
          </cell>
        </row>
      </sheetData>
      <sheetData sheetId="2"/>
      <sheetData sheetId="3"/>
      <sheetData sheetId="4"/>
      <sheetData sheetId="5"/>
      <sheetData sheetId="6">
        <row r="1">
          <cell r="T1">
            <v>1</v>
          </cell>
        </row>
        <row r="2">
          <cell r="T2">
            <v>2</v>
          </cell>
        </row>
        <row r="3">
          <cell r="T3">
            <v>3</v>
          </cell>
        </row>
        <row r="4">
          <cell r="T4">
            <v>4</v>
          </cell>
        </row>
        <row r="5">
          <cell r="T5">
            <v>5</v>
          </cell>
        </row>
        <row r="6">
          <cell r="T6">
            <v>6</v>
          </cell>
        </row>
        <row r="7">
          <cell r="T7">
            <v>7</v>
          </cell>
        </row>
        <row r="8">
          <cell r="T8">
            <v>8</v>
          </cell>
        </row>
        <row r="9">
          <cell r="T9">
            <v>9</v>
          </cell>
        </row>
        <row r="10">
          <cell r="T10">
            <v>10</v>
          </cell>
        </row>
        <row r="11">
          <cell r="T11">
            <v>11</v>
          </cell>
        </row>
        <row r="12">
          <cell r="T12">
            <v>12</v>
          </cell>
        </row>
        <row r="13">
          <cell r="T13">
            <v>13</v>
          </cell>
        </row>
        <row r="14">
          <cell r="T14">
            <v>14</v>
          </cell>
        </row>
        <row r="15">
          <cell r="T15">
            <v>15</v>
          </cell>
        </row>
        <row r="16">
          <cell r="T16">
            <v>16</v>
          </cell>
        </row>
        <row r="17">
          <cell r="T17">
            <v>17</v>
          </cell>
        </row>
        <row r="18">
          <cell r="T18">
            <v>18</v>
          </cell>
        </row>
        <row r="19">
          <cell r="T19">
            <v>19</v>
          </cell>
        </row>
        <row r="20">
          <cell r="T20">
            <v>20</v>
          </cell>
        </row>
        <row r="21">
          <cell r="T21">
            <v>21</v>
          </cell>
        </row>
        <row r="22">
          <cell r="T22">
            <v>22</v>
          </cell>
        </row>
        <row r="23">
          <cell r="T23">
            <v>23</v>
          </cell>
        </row>
        <row r="24">
          <cell r="T24">
            <v>24</v>
          </cell>
        </row>
        <row r="25">
          <cell r="T25">
            <v>25</v>
          </cell>
        </row>
        <row r="26">
          <cell r="T26">
            <v>26</v>
          </cell>
        </row>
        <row r="27">
          <cell r="T27">
            <v>27</v>
          </cell>
        </row>
        <row r="28">
          <cell r="T28">
            <v>28</v>
          </cell>
        </row>
        <row r="29">
          <cell r="T29">
            <v>29</v>
          </cell>
        </row>
        <row r="30">
          <cell r="T30">
            <v>30</v>
          </cell>
        </row>
        <row r="31">
          <cell r="T31">
            <v>31</v>
          </cell>
        </row>
        <row r="32">
          <cell r="T32">
            <v>32</v>
          </cell>
        </row>
        <row r="33">
          <cell r="T33">
            <v>33</v>
          </cell>
        </row>
        <row r="34">
          <cell r="T34">
            <v>34</v>
          </cell>
        </row>
        <row r="35">
          <cell r="T35">
            <v>35</v>
          </cell>
        </row>
        <row r="36">
          <cell r="T36">
            <v>36</v>
          </cell>
        </row>
      </sheetData>
      <sheetData sheetId="7"/>
      <sheetData sheetId="8"/>
      <sheetData sheetId="9"/>
      <sheetData sheetId="10">
        <row r="10">
          <cell r="A10" t="str">
            <v>P1TC</v>
          </cell>
        </row>
        <row r="11">
          <cell r="A11" t="str">
            <v>P2TC</v>
          </cell>
        </row>
        <row r="12">
          <cell r="A12" t="str">
            <v>P3TC</v>
          </cell>
        </row>
        <row r="13">
          <cell r="A13" t="str">
            <v>P4TC</v>
          </cell>
        </row>
        <row r="14">
          <cell r="A14" t="str">
            <v>P5TC</v>
          </cell>
        </row>
        <row r="15">
          <cell r="A15" t="str">
            <v>P6TC</v>
          </cell>
        </row>
        <row r="16">
          <cell r="A16" t="str">
            <v>P7TC</v>
          </cell>
        </row>
        <row r="17">
          <cell r="A17" t="str">
            <v>P8TC</v>
          </cell>
        </row>
        <row r="18">
          <cell r="A18" t="str">
            <v>P9TC</v>
          </cell>
        </row>
        <row r="19">
          <cell r="A19" t="str">
            <v>P10TC</v>
          </cell>
        </row>
        <row r="20">
          <cell r="A20" t="str">
            <v>P11TC</v>
          </cell>
        </row>
        <row r="21">
          <cell r="A21" t="str">
            <v>P12TC</v>
          </cell>
        </row>
        <row r="22">
          <cell r="A22" t="str">
            <v>P13TC</v>
          </cell>
        </row>
        <row r="23">
          <cell r="A23" t="str">
            <v>P14TC</v>
          </cell>
        </row>
        <row r="24">
          <cell r="A24" t="str">
            <v>P15TC</v>
          </cell>
        </row>
        <row r="25">
          <cell r="A25" t="str">
            <v>P16TC</v>
          </cell>
        </row>
        <row r="26">
          <cell r="A26" t="str">
            <v>P17TC</v>
          </cell>
        </row>
        <row r="27">
          <cell r="A27" t="str">
            <v>P18TC</v>
          </cell>
        </row>
        <row r="28">
          <cell r="A28" t="str">
            <v>P19TC</v>
          </cell>
        </row>
        <row r="29">
          <cell r="A29" t="str">
            <v>P20TC</v>
          </cell>
        </row>
        <row r="30">
          <cell r="A30" t="str">
            <v>P21TC</v>
          </cell>
        </row>
        <row r="31">
          <cell r="A31" t="str">
            <v>P22TC</v>
          </cell>
        </row>
      </sheetData>
      <sheetData sheetId="11"/>
      <sheetData sheetId="12">
        <row r="4">
          <cell r="B4" t="str">
            <v>Belgique/Belgie - BE</v>
          </cell>
          <cell r="C4" t="str">
            <v>BE</v>
          </cell>
          <cell r="D4">
            <v>460</v>
          </cell>
          <cell r="E4">
            <v>360</v>
          </cell>
          <cell r="F4">
            <v>240</v>
          </cell>
          <cell r="G4">
            <v>214</v>
          </cell>
          <cell r="H4">
            <v>232</v>
          </cell>
        </row>
        <row r="5">
          <cell r="B5" t="str">
            <v>Bulgaria - BG</v>
          </cell>
          <cell r="C5" t="str">
            <v>BG</v>
          </cell>
          <cell r="D5">
            <v>67</v>
          </cell>
          <cell r="E5">
            <v>60</v>
          </cell>
          <cell r="F5">
            <v>46</v>
          </cell>
          <cell r="G5">
            <v>31</v>
          </cell>
          <cell r="H5">
            <v>145</v>
          </cell>
        </row>
        <row r="6">
          <cell r="B6" t="str">
            <v>Ceska Republika - CZ</v>
          </cell>
          <cell r="C6" t="str">
            <v>CZ</v>
          </cell>
          <cell r="D6">
            <v>134</v>
          </cell>
          <cell r="E6">
            <v>110</v>
          </cell>
          <cell r="F6">
            <v>80</v>
          </cell>
          <cell r="G6">
            <v>58</v>
          </cell>
          <cell r="H6">
            <v>195</v>
          </cell>
        </row>
        <row r="7">
          <cell r="B7" t="str">
            <v>Danmark - DK</v>
          </cell>
          <cell r="C7" t="str">
            <v>DK</v>
          </cell>
          <cell r="D7">
            <v>398</v>
          </cell>
          <cell r="E7">
            <v>340</v>
          </cell>
          <cell r="F7">
            <v>277</v>
          </cell>
          <cell r="G7">
            <v>217</v>
          </cell>
          <cell r="H7">
            <v>311</v>
          </cell>
        </row>
        <row r="8">
          <cell r="B8" t="str">
            <v>Deutschland - DE</v>
          </cell>
          <cell r="C8" t="str">
            <v>DE</v>
          </cell>
          <cell r="D8">
            <v>419</v>
          </cell>
          <cell r="E8">
            <v>310</v>
          </cell>
          <cell r="F8">
            <v>221</v>
          </cell>
          <cell r="G8">
            <v>203</v>
          </cell>
          <cell r="H8">
            <v>220</v>
          </cell>
        </row>
        <row r="9">
          <cell r="B9" t="str">
            <v>Eesti - EE</v>
          </cell>
          <cell r="C9" t="str">
            <v>EE</v>
          </cell>
          <cell r="D9">
            <v>102</v>
          </cell>
          <cell r="E9">
            <v>75</v>
          </cell>
          <cell r="F9">
            <v>59</v>
          </cell>
          <cell r="G9">
            <v>42</v>
          </cell>
          <cell r="H9">
            <v>175</v>
          </cell>
        </row>
        <row r="10">
          <cell r="B10" t="str">
            <v>Ellas - EL</v>
          </cell>
          <cell r="C10" t="str">
            <v>EL</v>
          </cell>
          <cell r="D10">
            <v>279</v>
          </cell>
          <cell r="E10">
            <v>218</v>
          </cell>
          <cell r="F10">
            <v>157</v>
          </cell>
          <cell r="G10">
            <v>122</v>
          </cell>
          <cell r="H10">
            <v>220</v>
          </cell>
        </row>
        <row r="11">
          <cell r="B11" t="str">
            <v>Espana - ES</v>
          </cell>
          <cell r="C11" t="str">
            <v>ES</v>
          </cell>
          <cell r="D11">
            <v>321</v>
          </cell>
          <cell r="E11">
            <v>212</v>
          </cell>
          <cell r="F11">
            <v>163</v>
          </cell>
          <cell r="G11">
            <v>117</v>
          </cell>
          <cell r="H11">
            <v>227</v>
          </cell>
        </row>
        <row r="12">
          <cell r="B12" t="str">
            <v>France - FR</v>
          </cell>
          <cell r="C12" t="str">
            <v>FR</v>
          </cell>
          <cell r="D12">
            <v>435</v>
          </cell>
          <cell r="E12">
            <v>351</v>
          </cell>
          <cell r="F12">
            <v>257</v>
          </cell>
          <cell r="G12">
            <v>193</v>
          </cell>
          <cell r="H12">
            <v>269</v>
          </cell>
        </row>
        <row r="13">
          <cell r="B13" t="str">
            <v>Ireland - IE</v>
          </cell>
          <cell r="C13" t="str">
            <v>IE</v>
          </cell>
          <cell r="D13">
            <v>309</v>
          </cell>
          <cell r="E13">
            <v>328</v>
          </cell>
          <cell r="F13">
            <v>239</v>
          </cell>
          <cell r="G13">
            <v>178</v>
          </cell>
          <cell r="H13">
            <v>253</v>
          </cell>
        </row>
        <row r="14">
          <cell r="B14" t="str">
            <v>Italia - IT</v>
          </cell>
          <cell r="C14" t="str">
            <v>IT</v>
          </cell>
          <cell r="D14">
            <v>454</v>
          </cell>
          <cell r="E14">
            <v>298</v>
          </cell>
          <cell r="F14">
            <v>200</v>
          </cell>
          <cell r="G14">
            <v>174</v>
          </cell>
          <cell r="H14">
            <v>247</v>
          </cell>
        </row>
        <row r="15">
          <cell r="B15" t="str">
            <v>Kypros - CY</v>
          </cell>
          <cell r="C15" t="str">
            <v>CY</v>
          </cell>
          <cell r="D15">
            <v>316</v>
          </cell>
          <cell r="E15">
            <v>235</v>
          </cell>
          <cell r="F15">
            <v>146</v>
          </cell>
          <cell r="G15">
            <v>99</v>
          </cell>
          <cell r="H15">
            <v>194</v>
          </cell>
        </row>
        <row r="16">
          <cell r="B16" t="str">
            <v>Latvija - LV</v>
          </cell>
          <cell r="C16" t="str">
            <v>LV</v>
          </cell>
          <cell r="D16">
            <v>81</v>
          </cell>
          <cell r="E16">
            <v>66</v>
          </cell>
          <cell r="F16">
            <v>52</v>
          </cell>
          <cell r="G16">
            <v>38</v>
          </cell>
          <cell r="H16">
            <v>172</v>
          </cell>
        </row>
        <row r="17">
          <cell r="B17" t="str">
            <v>Lithuania - LT</v>
          </cell>
          <cell r="C17" t="str">
            <v>LT</v>
          </cell>
          <cell r="D17">
            <v>75</v>
          </cell>
          <cell r="E17">
            <v>62</v>
          </cell>
          <cell r="F17">
            <v>47</v>
          </cell>
          <cell r="G17">
            <v>34</v>
          </cell>
          <cell r="H17">
            <v>168</v>
          </cell>
        </row>
        <row r="18">
          <cell r="B18" t="str">
            <v>Luxembourg - LU</v>
          </cell>
          <cell r="C18" t="str">
            <v>LU</v>
          </cell>
          <cell r="D18">
            <v>496</v>
          </cell>
          <cell r="E18">
            <v>349</v>
          </cell>
          <cell r="F18">
            <v>282</v>
          </cell>
          <cell r="G18">
            <v>220</v>
          </cell>
          <cell r="H18">
            <v>232</v>
          </cell>
        </row>
        <row r="19">
          <cell r="B19" t="str">
            <v>Magyarorszag - HU</v>
          </cell>
          <cell r="C19" t="str">
            <v>HU</v>
          </cell>
          <cell r="D19">
            <v>107</v>
          </cell>
          <cell r="E19">
            <v>86</v>
          </cell>
          <cell r="F19">
            <v>65</v>
          </cell>
          <cell r="G19">
            <v>44</v>
          </cell>
          <cell r="H19">
            <v>184</v>
          </cell>
        </row>
        <row r="20">
          <cell r="B20" t="str">
            <v>Malta - MT</v>
          </cell>
          <cell r="C20" t="str">
            <v>MT</v>
          </cell>
          <cell r="D20">
            <v>119</v>
          </cell>
          <cell r="E20">
            <v>99</v>
          </cell>
          <cell r="F20">
            <v>77</v>
          </cell>
          <cell r="G20">
            <v>58</v>
          </cell>
          <cell r="H20">
            <v>191</v>
          </cell>
        </row>
        <row r="21">
          <cell r="B21" t="str">
            <v>Nederland - NL</v>
          </cell>
          <cell r="C21" t="str">
            <v>NL</v>
          </cell>
          <cell r="D21">
            <v>310</v>
          </cell>
          <cell r="E21">
            <v>271</v>
          </cell>
          <cell r="F21">
            <v>215</v>
          </cell>
          <cell r="G21">
            <v>170</v>
          </cell>
          <cell r="H21">
            <v>242</v>
          </cell>
        </row>
        <row r="22">
          <cell r="B22" t="str">
            <v>Oesterreich - AT</v>
          </cell>
          <cell r="C22" t="str">
            <v>AT</v>
          </cell>
          <cell r="D22">
            <v>449</v>
          </cell>
          <cell r="E22">
            <v>302</v>
          </cell>
          <cell r="F22">
            <v>244</v>
          </cell>
          <cell r="G22">
            <v>194</v>
          </cell>
          <cell r="H22">
            <v>246</v>
          </cell>
        </row>
        <row r="23">
          <cell r="B23" t="str">
            <v>Polska - PL</v>
          </cell>
          <cell r="C23" t="str">
            <v>PL</v>
          </cell>
          <cell r="D23">
            <v>109</v>
          </cell>
          <cell r="E23">
            <v>86</v>
          </cell>
          <cell r="F23">
            <v>66</v>
          </cell>
          <cell r="G23">
            <v>49</v>
          </cell>
          <cell r="H23">
            <v>179</v>
          </cell>
        </row>
        <row r="24">
          <cell r="B24" t="str">
            <v>Portugal - PT</v>
          </cell>
          <cell r="C24" t="str">
            <v>PT</v>
          </cell>
          <cell r="D24">
            <v>258</v>
          </cell>
          <cell r="E24">
            <v>181</v>
          </cell>
          <cell r="F24">
            <v>122</v>
          </cell>
          <cell r="G24">
            <v>77</v>
          </cell>
          <cell r="H24">
            <v>197</v>
          </cell>
        </row>
        <row r="25">
          <cell r="B25" t="str">
            <v>Rumania - RO</v>
          </cell>
          <cell r="C25" t="str">
            <v>RO</v>
          </cell>
          <cell r="D25">
            <v>124</v>
          </cell>
          <cell r="E25">
            <v>95</v>
          </cell>
          <cell r="F25">
            <v>74</v>
          </cell>
          <cell r="G25">
            <v>47</v>
          </cell>
          <cell r="H25">
            <v>161</v>
          </cell>
        </row>
        <row r="26">
          <cell r="B26" t="str">
            <v>Slovenija - SI</v>
          </cell>
          <cell r="C26" t="str">
            <v>SI</v>
          </cell>
          <cell r="D26">
            <v>240</v>
          </cell>
          <cell r="E26">
            <v>182</v>
          </cell>
          <cell r="F26">
            <v>146</v>
          </cell>
          <cell r="G26">
            <v>92</v>
          </cell>
          <cell r="H26">
            <v>208</v>
          </cell>
        </row>
        <row r="27">
          <cell r="B27" t="str">
            <v>Slovensko - SK</v>
          </cell>
          <cell r="C27" t="str">
            <v>SK</v>
          </cell>
          <cell r="D27">
            <v>121</v>
          </cell>
          <cell r="E27">
            <v>98</v>
          </cell>
          <cell r="F27">
            <v>86</v>
          </cell>
          <cell r="G27">
            <v>70</v>
          </cell>
          <cell r="H27">
            <v>186</v>
          </cell>
        </row>
        <row r="28">
          <cell r="B28" t="str">
            <v>Suomi - FI</v>
          </cell>
          <cell r="C28" t="str">
            <v>FI</v>
          </cell>
          <cell r="D28">
            <v>368</v>
          </cell>
          <cell r="E28">
            <v>255</v>
          </cell>
          <cell r="F28">
            <v>196</v>
          </cell>
          <cell r="G28">
            <v>163</v>
          </cell>
          <cell r="H28">
            <v>277</v>
          </cell>
        </row>
        <row r="29">
          <cell r="B29" t="str">
            <v>Sverige - SE</v>
          </cell>
          <cell r="C29" t="str">
            <v>SE</v>
          </cell>
          <cell r="D29">
            <v>360</v>
          </cell>
          <cell r="E29">
            <v>303</v>
          </cell>
          <cell r="F29">
            <v>250</v>
          </cell>
          <cell r="G29">
            <v>192</v>
          </cell>
          <cell r="H29">
            <v>275</v>
          </cell>
        </row>
        <row r="30">
          <cell r="B30" t="str">
            <v>United Kingdom - UK</v>
          </cell>
          <cell r="C30" t="str">
            <v>GB</v>
          </cell>
          <cell r="D30">
            <v>355</v>
          </cell>
          <cell r="E30">
            <v>334</v>
          </cell>
          <cell r="F30">
            <v>231</v>
          </cell>
          <cell r="G30">
            <v>158</v>
          </cell>
          <cell r="H30">
            <v>312</v>
          </cell>
        </row>
        <row r="31">
          <cell r="B31" t="str">
            <v>Island - IS</v>
          </cell>
          <cell r="C31" t="str">
            <v>IS</v>
          </cell>
          <cell r="D31">
            <v>368</v>
          </cell>
          <cell r="E31">
            <v>335</v>
          </cell>
          <cell r="F31">
            <v>289</v>
          </cell>
          <cell r="G31">
            <v>186</v>
          </cell>
          <cell r="H31">
            <v>235</v>
          </cell>
        </row>
        <row r="32">
          <cell r="B32" t="str">
            <v>Liechtenstein - LI</v>
          </cell>
          <cell r="C32" t="str">
            <v>LI</v>
          </cell>
          <cell r="D32">
            <v>449</v>
          </cell>
          <cell r="E32">
            <v>302</v>
          </cell>
          <cell r="F32">
            <v>244</v>
          </cell>
          <cell r="G32">
            <v>194</v>
          </cell>
          <cell r="H32">
            <v>340</v>
          </cell>
        </row>
        <row r="33">
          <cell r="B33" t="str">
            <v>Norge - NO</v>
          </cell>
          <cell r="C33" t="str">
            <v>NO</v>
          </cell>
          <cell r="D33">
            <v>440</v>
          </cell>
          <cell r="E33">
            <v>367</v>
          </cell>
          <cell r="F33">
            <v>311</v>
          </cell>
          <cell r="G33">
            <v>239</v>
          </cell>
          <cell r="H33">
            <v>340</v>
          </cell>
        </row>
        <row r="34">
          <cell r="B34" t="str">
            <v>Schweiz / Suisse / Svizzera / Svizra - CH</v>
          </cell>
          <cell r="C34" t="str">
            <v>CH</v>
          </cell>
          <cell r="D34">
            <v>478</v>
          </cell>
          <cell r="E34">
            <v>354</v>
          </cell>
          <cell r="F34">
            <v>252</v>
          </cell>
          <cell r="G34">
            <v>232</v>
          </cell>
          <cell r="H34">
            <v>340</v>
          </cell>
        </row>
        <row r="35">
          <cell r="B35" t="str">
            <v>Hrvatska - HR</v>
          </cell>
          <cell r="C35" t="str">
            <v>HR</v>
          </cell>
          <cell r="D35">
            <v>213</v>
          </cell>
          <cell r="E35">
            <v>192</v>
          </cell>
          <cell r="F35">
            <v>154</v>
          </cell>
          <cell r="G35">
            <v>97</v>
          </cell>
          <cell r="H35">
            <v>214</v>
          </cell>
        </row>
        <row r="36">
          <cell r="B36" t="str">
            <v>Türkiye - TR</v>
          </cell>
          <cell r="C36" t="str">
            <v>TR</v>
          </cell>
          <cell r="D36">
            <v>141</v>
          </cell>
          <cell r="E36">
            <v>90</v>
          </cell>
          <cell r="F36">
            <v>59</v>
          </cell>
          <cell r="G36">
            <v>38</v>
          </cell>
          <cell r="H36">
            <v>190</v>
          </cell>
        </row>
        <row r="37">
          <cell r="B37" t="str">
            <v>Albania - AL</v>
          </cell>
          <cell r="C37" t="str">
            <v>AL</v>
          </cell>
          <cell r="D37">
            <v>31</v>
          </cell>
          <cell r="E37">
            <v>22</v>
          </cell>
          <cell r="F37">
            <v>18</v>
          </cell>
          <cell r="G37">
            <v>14</v>
          </cell>
          <cell r="H37">
            <v>171</v>
          </cell>
        </row>
        <row r="38">
          <cell r="B38" t="str">
            <v>Fyrom - FYR</v>
          </cell>
          <cell r="C38" t="str">
            <v>MK</v>
          </cell>
          <cell r="D38">
            <v>88</v>
          </cell>
          <cell r="E38">
            <v>64</v>
          </cell>
          <cell r="F38">
            <v>41</v>
          </cell>
          <cell r="G38">
            <v>31</v>
          </cell>
          <cell r="H38">
            <v>158</v>
          </cell>
        </row>
        <row r="39">
          <cell r="B39" t="str">
            <v>Serbia - SER</v>
          </cell>
          <cell r="C39" t="str">
            <v>RS</v>
          </cell>
          <cell r="D39">
            <v>96</v>
          </cell>
          <cell r="E39">
            <v>69</v>
          </cell>
          <cell r="F39">
            <v>45</v>
          </cell>
          <cell r="G39">
            <v>33</v>
          </cell>
          <cell r="H39">
            <v>154</v>
          </cell>
        </row>
        <row r="40">
          <cell r="B40" t="str">
            <v>Bosnia Herzegovina</v>
          </cell>
          <cell r="C40" t="str">
            <v>BA</v>
          </cell>
          <cell r="D40">
            <v>93</v>
          </cell>
          <cell r="E40">
            <v>67</v>
          </cell>
          <cell r="F40">
            <v>44</v>
          </cell>
          <cell r="G40">
            <v>32</v>
          </cell>
          <cell r="H40">
            <v>170</v>
          </cell>
        </row>
        <row r="41">
          <cell r="B41" t="str">
            <v>Montenegro</v>
          </cell>
          <cell r="C41" t="str">
            <v>ME</v>
          </cell>
          <cell r="D41">
            <v>94</v>
          </cell>
          <cell r="E41">
            <v>68</v>
          </cell>
          <cell r="F41">
            <v>44</v>
          </cell>
          <cell r="G41">
            <v>32</v>
          </cell>
          <cell r="H41">
            <v>158</v>
          </cell>
        </row>
        <row r="42">
          <cell r="B42" t="str">
            <v>AN Bonaire</v>
          </cell>
          <cell r="C42" t="str">
            <v>AN</v>
          </cell>
          <cell r="D42">
            <v>310</v>
          </cell>
          <cell r="E42">
            <v>271</v>
          </cell>
          <cell r="F42">
            <v>215</v>
          </cell>
          <cell r="G42">
            <v>170</v>
          </cell>
          <cell r="H42">
            <v>242</v>
          </cell>
        </row>
        <row r="43">
          <cell r="B43" t="str">
            <v>AN Curaçao</v>
          </cell>
          <cell r="C43" t="str">
            <v>AN</v>
          </cell>
          <cell r="D43">
            <v>310</v>
          </cell>
          <cell r="E43">
            <v>271</v>
          </cell>
          <cell r="F43">
            <v>215</v>
          </cell>
          <cell r="G43">
            <v>170</v>
          </cell>
          <cell r="H43">
            <v>242</v>
          </cell>
        </row>
        <row r="44">
          <cell r="B44" t="str">
            <v>AN Saba</v>
          </cell>
          <cell r="C44" t="str">
            <v>AN</v>
          </cell>
          <cell r="D44">
            <v>310</v>
          </cell>
          <cell r="E44">
            <v>271</v>
          </cell>
          <cell r="F44">
            <v>215</v>
          </cell>
          <cell r="G44">
            <v>170</v>
          </cell>
          <cell r="H44">
            <v>242</v>
          </cell>
        </row>
        <row r="45">
          <cell r="B45" t="str">
            <v>AN Saint Eustatius</v>
          </cell>
          <cell r="C45" t="str">
            <v>AN</v>
          </cell>
          <cell r="D45">
            <v>310</v>
          </cell>
          <cell r="E45">
            <v>271</v>
          </cell>
          <cell r="F45">
            <v>215</v>
          </cell>
          <cell r="G45">
            <v>170</v>
          </cell>
          <cell r="H45">
            <v>242</v>
          </cell>
        </row>
        <row r="46">
          <cell r="B46" t="str">
            <v>AN Saint Martin</v>
          </cell>
          <cell r="C46" t="str">
            <v>AN</v>
          </cell>
          <cell r="D46">
            <v>310</v>
          </cell>
          <cell r="E46">
            <v>271</v>
          </cell>
          <cell r="F46">
            <v>215</v>
          </cell>
          <cell r="G46">
            <v>170</v>
          </cell>
          <cell r="H46">
            <v>242</v>
          </cell>
        </row>
        <row r="47">
          <cell r="B47" t="str">
            <v xml:space="preserve">Anguilla </v>
          </cell>
          <cell r="C47" t="str">
            <v>AI</v>
          </cell>
          <cell r="D47">
            <v>355</v>
          </cell>
          <cell r="E47">
            <v>334</v>
          </cell>
          <cell r="F47">
            <v>231</v>
          </cell>
          <cell r="G47">
            <v>158</v>
          </cell>
          <cell r="H47">
            <v>312</v>
          </cell>
        </row>
        <row r="48">
          <cell r="B48" t="str">
            <v xml:space="preserve">Aruba </v>
          </cell>
          <cell r="C48" t="str">
            <v>AW</v>
          </cell>
          <cell r="D48">
            <v>310</v>
          </cell>
          <cell r="E48">
            <v>271</v>
          </cell>
          <cell r="F48">
            <v>215</v>
          </cell>
          <cell r="G48">
            <v>170</v>
          </cell>
          <cell r="H48">
            <v>242</v>
          </cell>
        </row>
        <row r="49">
          <cell r="B49" t="str">
            <v xml:space="preserve">British Indian Ocean Territory </v>
          </cell>
          <cell r="C49" t="str">
            <v>IO</v>
          </cell>
          <cell r="D49">
            <v>355</v>
          </cell>
          <cell r="E49">
            <v>334</v>
          </cell>
          <cell r="F49">
            <v>231</v>
          </cell>
          <cell r="G49">
            <v>158</v>
          </cell>
          <cell r="H49">
            <v>312</v>
          </cell>
        </row>
        <row r="50">
          <cell r="B50" t="str">
            <v xml:space="preserve">Cayman Islands </v>
          </cell>
          <cell r="C50" t="str">
            <v>KY</v>
          </cell>
          <cell r="D50">
            <v>355</v>
          </cell>
          <cell r="E50">
            <v>334</v>
          </cell>
          <cell r="F50">
            <v>231</v>
          </cell>
          <cell r="G50">
            <v>158</v>
          </cell>
          <cell r="H50">
            <v>312</v>
          </cell>
        </row>
        <row r="51">
          <cell r="B51" t="str">
            <v>Falkland Islands (Malvinas)</v>
          </cell>
          <cell r="C51" t="str">
            <v>FK</v>
          </cell>
          <cell r="D51">
            <v>355</v>
          </cell>
          <cell r="E51">
            <v>334</v>
          </cell>
          <cell r="F51">
            <v>231</v>
          </cell>
          <cell r="G51">
            <v>158</v>
          </cell>
          <cell r="H51">
            <v>312</v>
          </cell>
        </row>
        <row r="52">
          <cell r="B52" t="str">
            <v>French Polynesia</v>
          </cell>
          <cell r="C52" t="str">
            <v>PF</v>
          </cell>
          <cell r="D52">
            <v>435</v>
          </cell>
          <cell r="E52">
            <v>351</v>
          </cell>
          <cell r="F52">
            <v>257</v>
          </cell>
          <cell r="G52">
            <v>193</v>
          </cell>
          <cell r="H52">
            <v>269</v>
          </cell>
        </row>
        <row r="53">
          <cell r="B53" t="str">
            <v>French Southern and Antartic Territories</v>
          </cell>
          <cell r="C53" t="str">
            <v>TF</v>
          </cell>
          <cell r="D53">
            <v>435</v>
          </cell>
          <cell r="E53">
            <v>351</v>
          </cell>
          <cell r="F53">
            <v>257</v>
          </cell>
          <cell r="G53">
            <v>193</v>
          </cell>
          <cell r="H53">
            <v>269</v>
          </cell>
        </row>
        <row r="54">
          <cell r="B54" t="str">
            <v>Greenland</v>
          </cell>
          <cell r="C54" t="str">
            <v>GL</v>
          </cell>
          <cell r="D54">
            <v>398</v>
          </cell>
          <cell r="E54">
            <v>340</v>
          </cell>
          <cell r="F54">
            <v>277</v>
          </cell>
          <cell r="G54">
            <v>217</v>
          </cell>
          <cell r="H54">
            <v>311</v>
          </cell>
        </row>
        <row r="55">
          <cell r="B55" t="str">
            <v xml:space="preserve">Mayotte </v>
          </cell>
          <cell r="C55" t="str">
            <v>YT</v>
          </cell>
          <cell r="D55">
            <v>435</v>
          </cell>
          <cell r="E55">
            <v>351</v>
          </cell>
          <cell r="F55">
            <v>257</v>
          </cell>
          <cell r="G55">
            <v>193</v>
          </cell>
          <cell r="H55">
            <v>269</v>
          </cell>
        </row>
        <row r="56">
          <cell r="B56" t="str">
            <v xml:space="preserve">Montserrat </v>
          </cell>
          <cell r="C56" t="str">
            <v>MS</v>
          </cell>
          <cell r="D56">
            <v>355</v>
          </cell>
          <cell r="E56">
            <v>334</v>
          </cell>
          <cell r="F56">
            <v>231</v>
          </cell>
          <cell r="G56">
            <v>158</v>
          </cell>
          <cell r="H56">
            <v>312</v>
          </cell>
        </row>
        <row r="57">
          <cell r="B57" t="str">
            <v>New Caledonia and Dependencies</v>
          </cell>
          <cell r="C57" t="str">
            <v>NC</v>
          </cell>
          <cell r="D57">
            <v>435</v>
          </cell>
          <cell r="E57">
            <v>351</v>
          </cell>
          <cell r="F57">
            <v>257</v>
          </cell>
          <cell r="G57">
            <v>193</v>
          </cell>
          <cell r="H57">
            <v>269</v>
          </cell>
        </row>
        <row r="58">
          <cell r="B58" t="str">
            <v>Netherlands Antilles</v>
          </cell>
          <cell r="C58" t="str">
            <v>AN</v>
          </cell>
          <cell r="D58">
            <v>310</v>
          </cell>
          <cell r="E58">
            <v>271</v>
          </cell>
          <cell r="F58">
            <v>215</v>
          </cell>
          <cell r="G58">
            <v>170</v>
          </cell>
          <cell r="H58">
            <v>242</v>
          </cell>
        </row>
        <row r="59">
          <cell r="B59" t="str">
            <v>Pitcairn</v>
          </cell>
          <cell r="C59" t="str">
            <v>PN</v>
          </cell>
          <cell r="D59">
            <v>355</v>
          </cell>
          <cell r="E59">
            <v>334</v>
          </cell>
          <cell r="F59">
            <v>231</v>
          </cell>
          <cell r="G59">
            <v>158</v>
          </cell>
          <cell r="H59">
            <v>312</v>
          </cell>
        </row>
        <row r="60">
          <cell r="B60" t="str">
            <v xml:space="preserve">Saint Helena, Ascension Island, Tristan da Cunha </v>
          </cell>
          <cell r="C60" t="str">
            <v>SH</v>
          </cell>
          <cell r="D60">
            <v>355</v>
          </cell>
          <cell r="E60">
            <v>334</v>
          </cell>
          <cell r="F60">
            <v>231</v>
          </cell>
          <cell r="G60">
            <v>158</v>
          </cell>
          <cell r="H60">
            <v>312</v>
          </cell>
        </row>
        <row r="61">
          <cell r="B61" t="str">
            <v>British Antartic Territories</v>
          </cell>
          <cell r="C61" t="str">
            <v>BAT</v>
          </cell>
          <cell r="D61">
            <v>355</v>
          </cell>
          <cell r="E61">
            <v>334</v>
          </cell>
          <cell r="F61">
            <v>231</v>
          </cell>
          <cell r="G61">
            <v>158</v>
          </cell>
          <cell r="H61">
            <v>312</v>
          </cell>
        </row>
        <row r="62">
          <cell r="B62" t="str">
            <v xml:space="preserve">Saint Pierre And Miquelon </v>
          </cell>
          <cell r="C62" t="str">
            <v>PM</v>
          </cell>
          <cell r="D62">
            <v>435</v>
          </cell>
          <cell r="E62">
            <v>351</v>
          </cell>
          <cell r="F62">
            <v>257</v>
          </cell>
          <cell r="G62">
            <v>193</v>
          </cell>
          <cell r="H62">
            <v>269</v>
          </cell>
        </row>
        <row r="63">
          <cell r="B63" t="str">
            <v>South Georgia And The South Sandwich Islands</v>
          </cell>
          <cell r="C63" t="str">
            <v>GS</v>
          </cell>
          <cell r="D63">
            <v>355</v>
          </cell>
          <cell r="E63">
            <v>334</v>
          </cell>
          <cell r="F63">
            <v>231</v>
          </cell>
          <cell r="G63">
            <v>158</v>
          </cell>
          <cell r="H63">
            <v>312</v>
          </cell>
        </row>
        <row r="64">
          <cell r="B64" t="str">
            <v xml:space="preserve">Turks And Caicos Islands </v>
          </cell>
          <cell r="C64" t="str">
            <v>TC</v>
          </cell>
          <cell r="D64">
            <v>355</v>
          </cell>
          <cell r="E64">
            <v>334</v>
          </cell>
          <cell r="F64">
            <v>231</v>
          </cell>
          <cell r="G64">
            <v>158</v>
          </cell>
          <cell r="H64">
            <v>312</v>
          </cell>
        </row>
        <row r="65">
          <cell r="B65" t="str">
            <v>Virgin Islands, British</v>
          </cell>
          <cell r="C65" t="str">
            <v>VG</v>
          </cell>
          <cell r="D65">
            <v>355</v>
          </cell>
          <cell r="E65">
            <v>334</v>
          </cell>
          <cell r="F65">
            <v>231</v>
          </cell>
          <cell r="G65">
            <v>158</v>
          </cell>
          <cell r="H65">
            <v>312</v>
          </cell>
        </row>
        <row r="66">
          <cell r="B66" t="str">
            <v>Wallis and Futuna Islands</v>
          </cell>
          <cell r="C66" t="str">
            <v>WF</v>
          </cell>
          <cell r="D66">
            <v>435</v>
          </cell>
          <cell r="E66">
            <v>351</v>
          </cell>
          <cell r="F66">
            <v>257</v>
          </cell>
          <cell r="G66">
            <v>193</v>
          </cell>
          <cell r="H66">
            <v>269</v>
          </cell>
        </row>
        <row r="67">
          <cell r="B67" t="str">
            <v>Afghanistan</v>
          </cell>
          <cell r="C67" t="str">
            <v>AF</v>
          </cell>
          <cell r="D67">
            <v>450</v>
          </cell>
          <cell r="E67">
            <v>300</v>
          </cell>
          <cell r="F67">
            <v>250</v>
          </cell>
          <cell r="G67">
            <v>125</v>
          </cell>
          <cell r="H67">
            <v>225</v>
          </cell>
        </row>
        <row r="68">
          <cell r="B68" t="str">
            <v>Algeria</v>
          </cell>
          <cell r="C68" t="str">
            <v>DZ</v>
          </cell>
          <cell r="D68">
            <v>450</v>
          </cell>
          <cell r="E68">
            <v>300</v>
          </cell>
          <cell r="F68">
            <v>250</v>
          </cell>
          <cell r="G68">
            <v>125</v>
          </cell>
          <cell r="H68">
            <v>335</v>
          </cell>
        </row>
        <row r="69">
          <cell r="B69" t="str">
            <v>American Samoa</v>
          </cell>
          <cell r="C69" t="str">
            <v>AS</v>
          </cell>
          <cell r="D69">
            <v>450</v>
          </cell>
          <cell r="E69">
            <v>300</v>
          </cell>
          <cell r="F69">
            <v>250</v>
          </cell>
          <cell r="G69">
            <v>125</v>
          </cell>
          <cell r="H69">
            <v>192</v>
          </cell>
        </row>
        <row r="70">
          <cell r="B70" t="str">
            <v>Angola</v>
          </cell>
          <cell r="C70" t="str">
            <v>AO</v>
          </cell>
          <cell r="D70">
            <v>450</v>
          </cell>
          <cell r="E70">
            <v>300</v>
          </cell>
          <cell r="F70">
            <v>250</v>
          </cell>
          <cell r="G70">
            <v>125</v>
          </cell>
          <cell r="H70">
            <v>387</v>
          </cell>
        </row>
        <row r="71">
          <cell r="B71" t="str">
            <v>Antigua And Barbuda</v>
          </cell>
          <cell r="C71" t="str">
            <v>AG</v>
          </cell>
          <cell r="D71">
            <v>450</v>
          </cell>
          <cell r="E71">
            <v>300</v>
          </cell>
          <cell r="F71">
            <v>250</v>
          </cell>
          <cell r="G71">
            <v>125</v>
          </cell>
          <cell r="H71">
            <v>230</v>
          </cell>
        </row>
        <row r="72">
          <cell r="B72" t="str">
            <v>Argentina</v>
          </cell>
          <cell r="C72" t="str">
            <v>AR</v>
          </cell>
          <cell r="D72">
            <v>450</v>
          </cell>
          <cell r="E72">
            <v>300</v>
          </cell>
          <cell r="F72">
            <v>250</v>
          </cell>
          <cell r="G72">
            <v>125</v>
          </cell>
          <cell r="H72">
            <v>298</v>
          </cell>
        </row>
        <row r="73">
          <cell r="B73" t="str">
            <v>Armenia</v>
          </cell>
          <cell r="C73" t="str">
            <v>AM</v>
          </cell>
          <cell r="D73">
            <v>450</v>
          </cell>
          <cell r="E73">
            <v>300</v>
          </cell>
          <cell r="F73">
            <v>250</v>
          </cell>
          <cell r="G73">
            <v>125</v>
          </cell>
          <cell r="H73">
            <v>128</v>
          </cell>
        </row>
        <row r="74">
          <cell r="B74" t="str">
            <v>Australia</v>
          </cell>
          <cell r="C74" t="str">
            <v>AU</v>
          </cell>
          <cell r="D74">
            <v>450</v>
          </cell>
          <cell r="E74">
            <v>300</v>
          </cell>
          <cell r="F74">
            <v>250</v>
          </cell>
          <cell r="G74">
            <v>125</v>
          </cell>
          <cell r="H74">
            <v>280</v>
          </cell>
        </row>
        <row r="75">
          <cell r="B75" t="str">
            <v>Azerbaijan</v>
          </cell>
          <cell r="C75" t="str">
            <v>AZ</v>
          </cell>
          <cell r="D75">
            <v>450</v>
          </cell>
          <cell r="E75">
            <v>300</v>
          </cell>
          <cell r="F75">
            <v>250</v>
          </cell>
          <cell r="G75">
            <v>125</v>
          </cell>
          <cell r="H75">
            <v>310</v>
          </cell>
        </row>
        <row r="76">
          <cell r="B76" t="str">
            <v>Bahamas</v>
          </cell>
          <cell r="C76" t="str">
            <v>BS</v>
          </cell>
          <cell r="D76">
            <v>450</v>
          </cell>
          <cell r="E76">
            <v>300</v>
          </cell>
          <cell r="F76">
            <v>250</v>
          </cell>
          <cell r="G76">
            <v>125</v>
          </cell>
          <cell r="H76">
            <v>287</v>
          </cell>
        </row>
        <row r="77">
          <cell r="B77" t="str">
            <v>Bahrain</v>
          </cell>
          <cell r="C77" t="str">
            <v>BH</v>
          </cell>
          <cell r="D77">
            <v>450</v>
          </cell>
          <cell r="E77">
            <v>300</v>
          </cell>
          <cell r="F77">
            <v>250</v>
          </cell>
          <cell r="G77">
            <v>125</v>
          </cell>
          <cell r="H77">
            <v>279</v>
          </cell>
        </row>
        <row r="78">
          <cell r="B78" t="str">
            <v>Bangladesh</v>
          </cell>
          <cell r="C78" t="str">
            <v>BD</v>
          </cell>
          <cell r="D78">
            <v>450</v>
          </cell>
          <cell r="E78">
            <v>300</v>
          </cell>
          <cell r="F78">
            <v>250</v>
          </cell>
          <cell r="G78">
            <v>125</v>
          </cell>
          <cell r="H78">
            <v>201</v>
          </cell>
        </row>
        <row r="79">
          <cell r="B79" t="str">
            <v>Barbados</v>
          </cell>
          <cell r="C79" t="str">
            <v>BB</v>
          </cell>
          <cell r="D79">
            <v>450</v>
          </cell>
          <cell r="E79">
            <v>300</v>
          </cell>
          <cell r="F79">
            <v>250</v>
          </cell>
          <cell r="G79">
            <v>125</v>
          </cell>
          <cell r="H79">
            <v>302</v>
          </cell>
        </row>
        <row r="80">
          <cell r="B80" t="str">
            <v>Belarus</v>
          </cell>
          <cell r="C80" t="str">
            <v>BY</v>
          </cell>
          <cell r="D80">
            <v>450</v>
          </cell>
          <cell r="E80">
            <v>300</v>
          </cell>
          <cell r="F80">
            <v>250</v>
          </cell>
          <cell r="G80">
            <v>125</v>
          </cell>
          <cell r="H80">
            <v>205</v>
          </cell>
        </row>
        <row r="81">
          <cell r="B81" t="str">
            <v>Belize</v>
          </cell>
          <cell r="C81" t="str">
            <v>BZ</v>
          </cell>
          <cell r="D81">
            <v>450</v>
          </cell>
          <cell r="E81">
            <v>300</v>
          </cell>
          <cell r="F81">
            <v>250</v>
          </cell>
          <cell r="G81">
            <v>125</v>
          </cell>
          <cell r="H81">
            <v>213</v>
          </cell>
        </row>
        <row r="82">
          <cell r="B82" t="str">
            <v>Benin</v>
          </cell>
          <cell r="C82" t="str">
            <v>BJ</v>
          </cell>
          <cell r="D82">
            <v>450</v>
          </cell>
          <cell r="E82">
            <v>300</v>
          </cell>
          <cell r="F82">
            <v>250</v>
          </cell>
          <cell r="G82">
            <v>125</v>
          </cell>
          <cell r="H82">
            <v>184</v>
          </cell>
        </row>
        <row r="83">
          <cell r="B83" t="str">
            <v>Bhutan</v>
          </cell>
          <cell r="C83" t="str">
            <v>BT</v>
          </cell>
          <cell r="D83">
            <v>450</v>
          </cell>
          <cell r="E83">
            <v>300</v>
          </cell>
          <cell r="F83">
            <v>250</v>
          </cell>
          <cell r="G83">
            <v>125</v>
          </cell>
          <cell r="H83">
            <v>99</v>
          </cell>
        </row>
        <row r="84">
          <cell r="B84" t="str">
            <v>Bolivia, Plurinational State Of</v>
          </cell>
          <cell r="C84" t="str">
            <v>BO</v>
          </cell>
          <cell r="D84">
            <v>450</v>
          </cell>
          <cell r="E84">
            <v>300</v>
          </cell>
          <cell r="F84">
            <v>250</v>
          </cell>
          <cell r="G84">
            <v>125</v>
          </cell>
          <cell r="H84">
            <v>143</v>
          </cell>
        </row>
        <row r="85">
          <cell r="B85" t="str">
            <v>Botswana</v>
          </cell>
          <cell r="C85" t="str">
            <v>BW</v>
          </cell>
          <cell r="D85">
            <v>450</v>
          </cell>
          <cell r="E85">
            <v>300</v>
          </cell>
          <cell r="F85">
            <v>250</v>
          </cell>
          <cell r="G85">
            <v>125</v>
          </cell>
          <cell r="H85">
            <v>196</v>
          </cell>
        </row>
        <row r="86">
          <cell r="B86" t="str">
            <v>Brazil</v>
          </cell>
          <cell r="C86" t="str">
            <v>BR</v>
          </cell>
          <cell r="D86">
            <v>450</v>
          </cell>
          <cell r="E86">
            <v>300</v>
          </cell>
          <cell r="F86">
            <v>250</v>
          </cell>
          <cell r="G86">
            <v>125</v>
          </cell>
          <cell r="H86">
            <v>251</v>
          </cell>
        </row>
        <row r="87">
          <cell r="B87" t="str">
            <v>Brunei Darussalam</v>
          </cell>
          <cell r="C87" t="str">
            <v>BN</v>
          </cell>
          <cell r="D87">
            <v>450</v>
          </cell>
          <cell r="E87">
            <v>300</v>
          </cell>
          <cell r="F87">
            <v>250</v>
          </cell>
          <cell r="G87">
            <v>125</v>
          </cell>
          <cell r="H87">
            <v>177</v>
          </cell>
        </row>
        <row r="88">
          <cell r="B88" t="str">
            <v>Burkina Faso</v>
          </cell>
          <cell r="C88" t="str">
            <v>BF</v>
          </cell>
          <cell r="D88">
            <v>450</v>
          </cell>
          <cell r="E88">
            <v>300</v>
          </cell>
          <cell r="F88">
            <v>250</v>
          </cell>
          <cell r="G88">
            <v>125</v>
          </cell>
          <cell r="H88">
            <v>152</v>
          </cell>
        </row>
        <row r="89">
          <cell r="B89" t="str">
            <v>Burundi</v>
          </cell>
          <cell r="C89" t="str">
            <v>BI</v>
          </cell>
          <cell r="D89">
            <v>450</v>
          </cell>
          <cell r="E89">
            <v>300</v>
          </cell>
          <cell r="F89">
            <v>250</v>
          </cell>
          <cell r="G89">
            <v>125</v>
          </cell>
          <cell r="H89">
            <v>160</v>
          </cell>
        </row>
        <row r="90">
          <cell r="B90" t="str">
            <v>Cambodia</v>
          </cell>
          <cell r="C90" t="str">
            <v>KH</v>
          </cell>
          <cell r="D90">
            <v>450</v>
          </cell>
          <cell r="E90">
            <v>300</v>
          </cell>
          <cell r="F90">
            <v>250</v>
          </cell>
          <cell r="G90">
            <v>125</v>
          </cell>
          <cell r="H90">
            <v>178</v>
          </cell>
        </row>
        <row r="91">
          <cell r="B91" t="str">
            <v>Cameroon</v>
          </cell>
          <cell r="C91" t="str">
            <v>CM</v>
          </cell>
          <cell r="D91">
            <v>450</v>
          </cell>
          <cell r="E91">
            <v>300</v>
          </cell>
          <cell r="F91">
            <v>250</v>
          </cell>
          <cell r="G91">
            <v>125</v>
          </cell>
          <cell r="H91">
            <v>213</v>
          </cell>
        </row>
        <row r="92">
          <cell r="B92" t="str">
            <v>Canada</v>
          </cell>
          <cell r="C92" t="str">
            <v>CA</v>
          </cell>
          <cell r="D92">
            <v>450</v>
          </cell>
          <cell r="E92">
            <v>300</v>
          </cell>
          <cell r="F92">
            <v>250</v>
          </cell>
          <cell r="G92">
            <v>125</v>
          </cell>
          <cell r="H92">
            <v>265</v>
          </cell>
        </row>
        <row r="93">
          <cell r="B93" t="str">
            <v>Cape Verde</v>
          </cell>
          <cell r="C93" t="str">
            <v>CV</v>
          </cell>
          <cell r="D93">
            <v>450</v>
          </cell>
          <cell r="E93">
            <v>300</v>
          </cell>
          <cell r="F93">
            <v>250</v>
          </cell>
          <cell r="G93">
            <v>125</v>
          </cell>
          <cell r="H93">
            <v>194</v>
          </cell>
        </row>
        <row r="94">
          <cell r="B94" t="str">
            <v>Central African Republic</v>
          </cell>
          <cell r="C94" t="str">
            <v>CF</v>
          </cell>
          <cell r="D94">
            <v>450</v>
          </cell>
          <cell r="E94">
            <v>300</v>
          </cell>
          <cell r="F94">
            <v>250</v>
          </cell>
          <cell r="G94">
            <v>125</v>
          </cell>
          <cell r="H94">
            <v>126</v>
          </cell>
        </row>
        <row r="95">
          <cell r="B95" t="str">
            <v>Chad</v>
          </cell>
          <cell r="C95" t="str">
            <v>TD</v>
          </cell>
          <cell r="D95">
            <v>450</v>
          </cell>
          <cell r="E95">
            <v>300</v>
          </cell>
          <cell r="F95">
            <v>250</v>
          </cell>
          <cell r="G95">
            <v>125</v>
          </cell>
          <cell r="H95">
            <v>266</v>
          </cell>
        </row>
        <row r="96">
          <cell r="B96" t="str">
            <v>Chile</v>
          </cell>
          <cell r="C96" t="str">
            <v>CL</v>
          </cell>
          <cell r="D96">
            <v>450</v>
          </cell>
          <cell r="E96">
            <v>300</v>
          </cell>
          <cell r="F96">
            <v>250</v>
          </cell>
          <cell r="G96">
            <v>125</v>
          </cell>
          <cell r="H96">
            <v>191</v>
          </cell>
        </row>
        <row r="97">
          <cell r="B97" t="str">
            <v>China</v>
          </cell>
          <cell r="C97" t="str">
            <v>CN</v>
          </cell>
          <cell r="D97">
            <v>450</v>
          </cell>
          <cell r="E97">
            <v>300</v>
          </cell>
          <cell r="F97">
            <v>250</v>
          </cell>
          <cell r="G97">
            <v>125</v>
          </cell>
          <cell r="H97">
            <v>224</v>
          </cell>
        </row>
        <row r="98">
          <cell r="B98" t="str">
            <v>Colombia</v>
          </cell>
          <cell r="C98" t="str">
            <v>CO</v>
          </cell>
          <cell r="D98">
            <v>450</v>
          </cell>
          <cell r="E98">
            <v>300</v>
          </cell>
          <cell r="F98">
            <v>250</v>
          </cell>
          <cell r="G98">
            <v>125</v>
          </cell>
          <cell r="H98">
            <v>208</v>
          </cell>
        </row>
        <row r="99">
          <cell r="B99" t="str">
            <v>Comoros</v>
          </cell>
          <cell r="C99" t="str">
            <v>KM</v>
          </cell>
          <cell r="D99">
            <v>450</v>
          </cell>
          <cell r="E99">
            <v>300</v>
          </cell>
          <cell r="F99">
            <v>250</v>
          </cell>
          <cell r="G99">
            <v>125</v>
          </cell>
          <cell r="H99">
            <v>192</v>
          </cell>
        </row>
        <row r="100">
          <cell r="B100" t="str">
            <v>Congo</v>
          </cell>
          <cell r="C100" t="str">
            <v>CG</v>
          </cell>
          <cell r="D100">
            <v>450</v>
          </cell>
          <cell r="E100">
            <v>300</v>
          </cell>
          <cell r="F100">
            <v>250</v>
          </cell>
          <cell r="G100">
            <v>125</v>
          </cell>
          <cell r="H100">
            <v>220</v>
          </cell>
        </row>
        <row r="101">
          <cell r="B101" t="str">
            <v>Congo, The Democratic Republic Of The</v>
          </cell>
          <cell r="C101" t="str">
            <v>CD</v>
          </cell>
          <cell r="D101">
            <v>450</v>
          </cell>
          <cell r="E101">
            <v>300</v>
          </cell>
          <cell r="F101">
            <v>250</v>
          </cell>
          <cell r="G101">
            <v>125</v>
          </cell>
          <cell r="H101">
            <v>251</v>
          </cell>
        </row>
        <row r="102">
          <cell r="B102" t="str">
            <v>Cook Islands</v>
          </cell>
          <cell r="C102" t="str">
            <v>CK</v>
          </cell>
          <cell r="D102">
            <v>450</v>
          </cell>
          <cell r="E102">
            <v>300</v>
          </cell>
          <cell r="F102">
            <v>250</v>
          </cell>
          <cell r="G102">
            <v>125</v>
          </cell>
          <cell r="H102">
            <v>222</v>
          </cell>
        </row>
        <row r="103">
          <cell r="B103" t="str">
            <v>Costa Rica</v>
          </cell>
          <cell r="C103" t="str">
            <v>CR</v>
          </cell>
          <cell r="D103">
            <v>450</v>
          </cell>
          <cell r="E103">
            <v>300</v>
          </cell>
          <cell r="F103">
            <v>250</v>
          </cell>
          <cell r="G103">
            <v>125</v>
          </cell>
          <cell r="H103">
            <v>185</v>
          </cell>
        </row>
        <row r="104">
          <cell r="B104" t="str">
            <v>Côte D'ivoire</v>
          </cell>
          <cell r="C104" t="str">
            <v>CI</v>
          </cell>
          <cell r="D104">
            <v>450</v>
          </cell>
          <cell r="E104">
            <v>300</v>
          </cell>
          <cell r="F104">
            <v>250</v>
          </cell>
          <cell r="G104">
            <v>125</v>
          </cell>
          <cell r="H104">
            <v>271</v>
          </cell>
        </row>
        <row r="105">
          <cell r="B105" t="str">
            <v>Cuba</v>
          </cell>
          <cell r="C105" t="str">
            <v>CU</v>
          </cell>
          <cell r="D105">
            <v>450</v>
          </cell>
          <cell r="E105">
            <v>300</v>
          </cell>
          <cell r="F105">
            <v>250</v>
          </cell>
          <cell r="G105">
            <v>125</v>
          </cell>
          <cell r="H105">
            <v>168</v>
          </cell>
        </row>
        <row r="106">
          <cell r="B106" t="str">
            <v>Djibouti</v>
          </cell>
          <cell r="C106" t="str">
            <v>DJ</v>
          </cell>
          <cell r="D106">
            <v>450</v>
          </cell>
          <cell r="E106">
            <v>300</v>
          </cell>
          <cell r="F106">
            <v>250</v>
          </cell>
          <cell r="G106">
            <v>125</v>
          </cell>
          <cell r="H106">
            <v>186</v>
          </cell>
        </row>
        <row r="107">
          <cell r="B107" t="str">
            <v>Dominica</v>
          </cell>
          <cell r="C107" t="str">
            <v>DM</v>
          </cell>
          <cell r="D107">
            <v>450</v>
          </cell>
          <cell r="E107">
            <v>300</v>
          </cell>
          <cell r="F107">
            <v>250</v>
          </cell>
          <cell r="G107">
            <v>125</v>
          </cell>
          <cell r="H107">
            <v>170</v>
          </cell>
        </row>
        <row r="108">
          <cell r="B108" t="str">
            <v>Dominican Republic</v>
          </cell>
          <cell r="C108" t="str">
            <v>DO</v>
          </cell>
          <cell r="D108">
            <v>450</v>
          </cell>
          <cell r="E108">
            <v>300</v>
          </cell>
          <cell r="F108">
            <v>250</v>
          </cell>
          <cell r="G108">
            <v>125</v>
          </cell>
          <cell r="H108">
            <v>189</v>
          </cell>
        </row>
        <row r="109">
          <cell r="B109" t="str">
            <v>Ecuador</v>
          </cell>
          <cell r="C109" t="str">
            <v>EC</v>
          </cell>
          <cell r="D109">
            <v>450</v>
          </cell>
          <cell r="E109">
            <v>300</v>
          </cell>
          <cell r="F109">
            <v>250</v>
          </cell>
          <cell r="G109">
            <v>125</v>
          </cell>
          <cell r="H109">
            <v>159</v>
          </cell>
        </row>
        <row r="110">
          <cell r="B110" t="str">
            <v>Egypt</v>
          </cell>
          <cell r="C110" t="str">
            <v>EG</v>
          </cell>
          <cell r="D110">
            <v>450</v>
          </cell>
          <cell r="E110">
            <v>300</v>
          </cell>
          <cell r="F110">
            <v>250</v>
          </cell>
          <cell r="G110">
            <v>125</v>
          </cell>
          <cell r="H110">
            <v>236</v>
          </cell>
        </row>
        <row r="111">
          <cell r="B111" t="str">
            <v>El Salvador</v>
          </cell>
          <cell r="C111" t="str">
            <v>SV</v>
          </cell>
          <cell r="D111">
            <v>450</v>
          </cell>
          <cell r="E111">
            <v>300</v>
          </cell>
          <cell r="F111">
            <v>250</v>
          </cell>
          <cell r="G111">
            <v>125</v>
          </cell>
          <cell r="H111">
            <v>171</v>
          </cell>
        </row>
        <row r="112">
          <cell r="B112" t="str">
            <v>Equatorial Guinea</v>
          </cell>
          <cell r="C112" t="str">
            <v>GQ</v>
          </cell>
          <cell r="D112">
            <v>450</v>
          </cell>
          <cell r="E112">
            <v>300</v>
          </cell>
          <cell r="F112">
            <v>250</v>
          </cell>
          <cell r="G112">
            <v>125</v>
          </cell>
          <cell r="H112">
            <v>337</v>
          </cell>
        </row>
        <row r="113">
          <cell r="B113" t="str">
            <v>Eritrea</v>
          </cell>
          <cell r="C113" t="str">
            <v>ER</v>
          </cell>
          <cell r="D113">
            <v>450</v>
          </cell>
          <cell r="E113">
            <v>300</v>
          </cell>
          <cell r="F113">
            <v>250</v>
          </cell>
          <cell r="G113">
            <v>125</v>
          </cell>
          <cell r="H113">
            <v>159</v>
          </cell>
        </row>
        <row r="114">
          <cell r="B114" t="str">
            <v>Ethiopia</v>
          </cell>
          <cell r="C114" t="str">
            <v>ET</v>
          </cell>
          <cell r="D114">
            <v>450</v>
          </cell>
          <cell r="E114">
            <v>300</v>
          </cell>
          <cell r="F114">
            <v>250</v>
          </cell>
          <cell r="G114">
            <v>125</v>
          </cell>
          <cell r="H114">
            <v>263</v>
          </cell>
        </row>
        <row r="115">
          <cell r="B115" t="str">
            <v>Fiji</v>
          </cell>
          <cell r="C115" t="str">
            <v>FJ</v>
          </cell>
          <cell r="D115">
            <v>450</v>
          </cell>
          <cell r="E115">
            <v>300</v>
          </cell>
          <cell r="F115">
            <v>250</v>
          </cell>
          <cell r="G115">
            <v>125</v>
          </cell>
          <cell r="H115">
            <v>156</v>
          </cell>
        </row>
        <row r="116">
          <cell r="B116" t="str">
            <v>Gabon</v>
          </cell>
          <cell r="C116" t="str">
            <v>GA</v>
          </cell>
          <cell r="D116">
            <v>450</v>
          </cell>
          <cell r="E116">
            <v>300</v>
          </cell>
          <cell r="F116">
            <v>250</v>
          </cell>
          <cell r="G116">
            <v>125</v>
          </cell>
          <cell r="H116">
            <v>203</v>
          </cell>
        </row>
        <row r="117">
          <cell r="B117" t="str">
            <v>Gambia</v>
          </cell>
          <cell r="C117" t="str">
            <v>GM</v>
          </cell>
          <cell r="D117">
            <v>450</v>
          </cell>
          <cell r="E117">
            <v>300</v>
          </cell>
          <cell r="F117">
            <v>250</v>
          </cell>
          <cell r="G117">
            <v>125</v>
          </cell>
          <cell r="H117">
            <v>162</v>
          </cell>
        </row>
        <row r="118">
          <cell r="B118" t="str">
            <v>Georgia</v>
          </cell>
          <cell r="C118" t="str">
            <v>GE</v>
          </cell>
          <cell r="D118">
            <v>450</v>
          </cell>
          <cell r="E118">
            <v>300</v>
          </cell>
          <cell r="F118">
            <v>250</v>
          </cell>
          <cell r="G118">
            <v>125</v>
          </cell>
          <cell r="H118">
            <v>229</v>
          </cell>
        </row>
        <row r="119">
          <cell r="B119" t="str">
            <v>Ghana</v>
          </cell>
          <cell r="C119" t="str">
            <v>GH</v>
          </cell>
          <cell r="D119">
            <v>450</v>
          </cell>
          <cell r="E119">
            <v>300</v>
          </cell>
          <cell r="F119">
            <v>250</v>
          </cell>
          <cell r="G119">
            <v>125</v>
          </cell>
          <cell r="H119">
            <v>286</v>
          </cell>
        </row>
        <row r="120">
          <cell r="B120" t="str">
            <v>Grenada</v>
          </cell>
          <cell r="C120" t="str">
            <v>GD</v>
          </cell>
          <cell r="D120">
            <v>450</v>
          </cell>
          <cell r="E120">
            <v>300</v>
          </cell>
          <cell r="F120">
            <v>250</v>
          </cell>
          <cell r="G120">
            <v>125</v>
          </cell>
          <cell r="H120">
            <v>245</v>
          </cell>
        </row>
        <row r="121">
          <cell r="B121" t="str">
            <v>Guam</v>
          </cell>
          <cell r="C121" t="str">
            <v>GU</v>
          </cell>
          <cell r="D121">
            <v>450</v>
          </cell>
          <cell r="E121">
            <v>300</v>
          </cell>
          <cell r="F121">
            <v>250</v>
          </cell>
          <cell r="G121">
            <v>125</v>
          </cell>
          <cell r="H121">
            <v>254</v>
          </cell>
        </row>
        <row r="122">
          <cell r="B122" t="str">
            <v>Guatemala</v>
          </cell>
          <cell r="C122" t="str">
            <v>GT</v>
          </cell>
          <cell r="D122">
            <v>450</v>
          </cell>
          <cell r="E122">
            <v>300</v>
          </cell>
          <cell r="F122">
            <v>250</v>
          </cell>
          <cell r="G122">
            <v>125</v>
          </cell>
          <cell r="H122">
            <v>201</v>
          </cell>
        </row>
        <row r="123">
          <cell r="B123" t="str">
            <v>Guinea</v>
          </cell>
          <cell r="C123" t="str">
            <v>GN</v>
          </cell>
          <cell r="D123">
            <v>450</v>
          </cell>
          <cell r="E123">
            <v>300</v>
          </cell>
          <cell r="F123">
            <v>250</v>
          </cell>
          <cell r="G123">
            <v>125</v>
          </cell>
          <cell r="H123">
            <v>226</v>
          </cell>
        </row>
        <row r="124">
          <cell r="B124" t="str">
            <v>Guinea-Bissau</v>
          </cell>
          <cell r="C124" t="str">
            <v>GW</v>
          </cell>
          <cell r="D124">
            <v>450</v>
          </cell>
          <cell r="E124">
            <v>300</v>
          </cell>
          <cell r="F124">
            <v>250</v>
          </cell>
          <cell r="G124">
            <v>125</v>
          </cell>
          <cell r="H124">
            <v>191</v>
          </cell>
        </row>
        <row r="125">
          <cell r="B125" t="str">
            <v>Guyana</v>
          </cell>
          <cell r="C125" t="str">
            <v>GY</v>
          </cell>
          <cell r="D125">
            <v>450</v>
          </cell>
          <cell r="E125">
            <v>300</v>
          </cell>
          <cell r="F125">
            <v>250</v>
          </cell>
          <cell r="G125">
            <v>125</v>
          </cell>
          <cell r="H125">
            <v>173</v>
          </cell>
        </row>
        <row r="126">
          <cell r="B126" t="str">
            <v>Haiti</v>
          </cell>
          <cell r="C126" t="str">
            <v>HT</v>
          </cell>
          <cell r="D126">
            <v>450</v>
          </cell>
          <cell r="E126">
            <v>300</v>
          </cell>
          <cell r="F126">
            <v>250</v>
          </cell>
          <cell r="G126">
            <v>125</v>
          </cell>
          <cell r="H126">
            <v>222</v>
          </cell>
        </row>
        <row r="127">
          <cell r="B127" t="str">
            <v>Honduras</v>
          </cell>
          <cell r="C127" t="str">
            <v>HN</v>
          </cell>
          <cell r="D127">
            <v>450</v>
          </cell>
          <cell r="E127">
            <v>300</v>
          </cell>
          <cell r="F127">
            <v>250</v>
          </cell>
          <cell r="G127">
            <v>125</v>
          </cell>
          <cell r="H127">
            <v>168</v>
          </cell>
        </row>
        <row r="128">
          <cell r="B128" t="str">
            <v>Hong Kong</v>
          </cell>
          <cell r="C128" t="str">
            <v>HK</v>
          </cell>
          <cell r="D128">
            <v>450</v>
          </cell>
          <cell r="E128">
            <v>300</v>
          </cell>
          <cell r="F128">
            <v>250</v>
          </cell>
          <cell r="G128">
            <v>125</v>
          </cell>
          <cell r="H128">
            <v>316</v>
          </cell>
        </row>
        <row r="129">
          <cell r="B129" t="str">
            <v>India</v>
          </cell>
          <cell r="C129" t="str">
            <v>IN</v>
          </cell>
          <cell r="D129">
            <v>450</v>
          </cell>
          <cell r="E129">
            <v>300</v>
          </cell>
          <cell r="F129">
            <v>250</v>
          </cell>
          <cell r="G129">
            <v>125</v>
          </cell>
          <cell r="H129">
            <v>244</v>
          </cell>
        </row>
        <row r="130">
          <cell r="B130" t="str">
            <v>Indonesia</v>
          </cell>
          <cell r="C130" t="str">
            <v>ID</v>
          </cell>
          <cell r="D130">
            <v>450</v>
          </cell>
          <cell r="E130">
            <v>300</v>
          </cell>
          <cell r="F130">
            <v>250</v>
          </cell>
          <cell r="G130">
            <v>125</v>
          </cell>
          <cell r="H130">
            <v>190</v>
          </cell>
        </row>
        <row r="131">
          <cell r="B131" t="str">
            <v>Iran, Islamic Republic Of</v>
          </cell>
          <cell r="C131" t="str">
            <v>IR</v>
          </cell>
          <cell r="D131">
            <v>450</v>
          </cell>
          <cell r="E131">
            <v>300</v>
          </cell>
          <cell r="F131">
            <v>250</v>
          </cell>
          <cell r="G131">
            <v>125</v>
          </cell>
          <cell r="H131">
            <v>214</v>
          </cell>
        </row>
        <row r="132">
          <cell r="B132" t="str">
            <v>Iraq</v>
          </cell>
          <cell r="C132" t="str">
            <v>IQ</v>
          </cell>
          <cell r="D132">
            <v>450</v>
          </cell>
          <cell r="E132">
            <v>300</v>
          </cell>
          <cell r="F132">
            <v>250</v>
          </cell>
          <cell r="G132">
            <v>125</v>
          </cell>
          <cell r="H132">
            <v>288</v>
          </cell>
        </row>
        <row r="133">
          <cell r="B133" t="str">
            <v>Israel</v>
          </cell>
          <cell r="C133" t="str">
            <v>IL</v>
          </cell>
          <cell r="D133">
            <v>450</v>
          </cell>
          <cell r="E133">
            <v>300</v>
          </cell>
          <cell r="F133">
            <v>250</v>
          </cell>
          <cell r="G133">
            <v>125</v>
          </cell>
          <cell r="H133">
            <v>327</v>
          </cell>
        </row>
        <row r="134">
          <cell r="B134" t="str">
            <v>Jamaica</v>
          </cell>
          <cell r="C134" t="str">
            <v>JM</v>
          </cell>
          <cell r="D134">
            <v>450</v>
          </cell>
          <cell r="E134">
            <v>300</v>
          </cell>
          <cell r="F134">
            <v>250</v>
          </cell>
          <cell r="G134">
            <v>125</v>
          </cell>
          <cell r="H134">
            <v>213</v>
          </cell>
        </row>
        <row r="135">
          <cell r="B135" t="str">
            <v>Japan</v>
          </cell>
          <cell r="C135" t="str">
            <v>JP</v>
          </cell>
          <cell r="D135">
            <v>450</v>
          </cell>
          <cell r="E135">
            <v>300</v>
          </cell>
          <cell r="F135">
            <v>250</v>
          </cell>
          <cell r="G135">
            <v>125</v>
          </cell>
          <cell r="H135">
            <v>332</v>
          </cell>
        </row>
        <row r="136">
          <cell r="B136" t="str">
            <v>Jordan</v>
          </cell>
          <cell r="C136" t="str">
            <v>JO</v>
          </cell>
          <cell r="D136">
            <v>450</v>
          </cell>
          <cell r="E136">
            <v>300</v>
          </cell>
          <cell r="F136">
            <v>250</v>
          </cell>
          <cell r="G136">
            <v>125</v>
          </cell>
          <cell r="H136">
            <v>210</v>
          </cell>
        </row>
        <row r="137">
          <cell r="B137" t="str">
            <v>Kazakhstan</v>
          </cell>
          <cell r="C137" t="str">
            <v>KZ</v>
          </cell>
          <cell r="D137">
            <v>450</v>
          </cell>
          <cell r="E137">
            <v>300</v>
          </cell>
          <cell r="F137">
            <v>250</v>
          </cell>
          <cell r="G137">
            <v>125</v>
          </cell>
          <cell r="H137">
            <v>310</v>
          </cell>
        </row>
        <row r="138">
          <cell r="B138" t="str">
            <v>Kenya</v>
          </cell>
          <cell r="C138" t="str">
            <v>KE</v>
          </cell>
          <cell r="D138">
            <v>450</v>
          </cell>
          <cell r="E138">
            <v>300</v>
          </cell>
          <cell r="F138">
            <v>250</v>
          </cell>
          <cell r="G138">
            <v>125</v>
          </cell>
          <cell r="H138">
            <v>282</v>
          </cell>
        </row>
        <row r="139">
          <cell r="B139" t="str">
            <v>Kiribati</v>
          </cell>
          <cell r="C139" t="str">
            <v>KI</v>
          </cell>
          <cell r="D139">
            <v>450</v>
          </cell>
          <cell r="E139">
            <v>300</v>
          </cell>
          <cell r="F139">
            <v>250</v>
          </cell>
          <cell r="G139">
            <v>125</v>
          </cell>
          <cell r="H139">
            <v>235</v>
          </cell>
        </row>
        <row r="140">
          <cell r="B140" t="str">
            <v>Korea, Democratic People's Republic Of</v>
          </cell>
          <cell r="C140" t="str">
            <v>KP</v>
          </cell>
          <cell r="D140">
            <v>450</v>
          </cell>
          <cell r="E140">
            <v>300</v>
          </cell>
          <cell r="F140">
            <v>250</v>
          </cell>
          <cell r="G140">
            <v>125</v>
          </cell>
          <cell r="H140">
            <v>143</v>
          </cell>
        </row>
        <row r="141">
          <cell r="B141" t="str">
            <v>Korea, Republic Of</v>
          </cell>
          <cell r="C141" t="str">
            <v>KR</v>
          </cell>
          <cell r="D141">
            <v>450</v>
          </cell>
          <cell r="E141">
            <v>300</v>
          </cell>
          <cell r="F141">
            <v>250</v>
          </cell>
          <cell r="G141">
            <v>125</v>
          </cell>
          <cell r="H141">
            <v>297</v>
          </cell>
        </row>
        <row r="142">
          <cell r="B142" t="str">
            <v>Kuwait</v>
          </cell>
          <cell r="C142" t="str">
            <v>KW</v>
          </cell>
          <cell r="D142">
            <v>450</v>
          </cell>
          <cell r="E142">
            <v>300</v>
          </cell>
          <cell r="F142">
            <v>250</v>
          </cell>
          <cell r="G142">
            <v>125</v>
          </cell>
          <cell r="H142">
            <v>293</v>
          </cell>
        </row>
        <row r="143">
          <cell r="B143" t="str">
            <v>Kyrgyzstan</v>
          </cell>
          <cell r="C143" t="str">
            <v>KG</v>
          </cell>
          <cell r="D143">
            <v>450</v>
          </cell>
          <cell r="E143">
            <v>300</v>
          </cell>
          <cell r="F143">
            <v>250</v>
          </cell>
          <cell r="G143">
            <v>125</v>
          </cell>
          <cell r="H143">
            <v>381</v>
          </cell>
        </row>
        <row r="144">
          <cell r="B144" t="str">
            <v>Laos People's Democratic Republic</v>
          </cell>
          <cell r="C144" t="str">
            <v>LA</v>
          </cell>
          <cell r="D144">
            <v>450</v>
          </cell>
          <cell r="E144">
            <v>300</v>
          </cell>
          <cell r="F144">
            <v>250</v>
          </cell>
          <cell r="G144">
            <v>125</v>
          </cell>
          <cell r="H144">
            <v>157</v>
          </cell>
        </row>
        <row r="145">
          <cell r="B145" t="str">
            <v>Lebanon</v>
          </cell>
          <cell r="C145" t="str">
            <v>LB</v>
          </cell>
          <cell r="D145">
            <v>450</v>
          </cell>
          <cell r="E145">
            <v>300</v>
          </cell>
          <cell r="F145">
            <v>250</v>
          </cell>
          <cell r="G145">
            <v>125</v>
          </cell>
          <cell r="H145">
            <v>232</v>
          </cell>
        </row>
        <row r="146">
          <cell r="B146" t="str">
            <v>Lesotho</v>
          </cell>
          <cell r="C146" t="str">
            <v>LS</v>
          </cell>
          <cell r="D146">
            <v>450</v>
          </cell>
          <cell r="E146">
            <v>300</v>
          </cell>
          <cell r="F146">
            <v>250</v>
          </cell>
          <cell r="G146">
            <v>125</v>
          </cell>
          <cell r="H146">
            <v>126</v>
          </cell>
        </row>
        <row r="147">
          <cell r="B147" t="str">
            <v>Liberia</v>
          </cell>
          <cell r="C147" t="str">
            <v>LR</v>
          </cell>
          <cell r="D147">
            <v>450</v>
          </cell>
          <cell r="E147">
            <v>300</v>
          </cell>
          <cell r="F147">
            <v>250</v>
          </cell>
          <cell r="G147">
            <v>125</v>
          </cell>
          <cell r="H147">
            <v>196</v>
          </cell>
        </row>
        <row r="148">
          <cell r="B148" t="str">
            <v>Libyan Arab Jamahiriya</v>
          </cell>
          <cell r="C148" t="str">
            <v>LY</v>
          </cell>
          <cell r="D148">
            <v>450</v>
          </cell>
          <cell r="E148">
            <v>300</v>
          </cell>
          <cell r="F148">
            <v>250</v>
          </cell>
          <cell r="G148">
            <v>125</v>
          </cell>
          <cell r="H148">
            <v>169</v>
          </cell>
        </row>
        <row r="149">
          <cell r="B149" t="str">
            <v>Macao</v>
          </cell>
          <cell r="C149" t="str">
            <v>MO</v>
          </cell>
          <cell r="D149">
            <v>450</v>
          </cell>
          <cell r="E149">
            <v>300</v>
          </cell>
          <cell r="F149">
            <v>250</v>
          </cell>
          <cell r="G149">
            <v>125</v>
          </cell>
          <cell r="H149">
            <v>196</v>
          </cell>
        </row>
        <row r="150">
          <cell r="B150" t="str">
            <v>Madagascar</v>
          </cell>
          <cell r="C150" t="str">
            <v>MG</v>
          </cell>
          <cell r="D150">
            <v>450</v>
          </cell>
          <cell r="E150">
            <v>300</v>
          </cell>
          <cell r="F150">
            <v>250</v>
          </cell>
          <cell r="G150">
            <v>125</v>
          </cell>
          <cell r="H150">
            <v>196</v>
          </cell>
        </row>
        <row r="151">
          <cell r="B151" t="str">
            <v>Malawi</v>
          </cell>
          <cell r="C151" t="str">
            <v>MW</v>
          </cell>
          <cell r="D151">
            <v>450</v>
          </cell>
          <cell r="E151">
            <v>300</v>
          </cell>
          <cell r="F151">
            <v>250</v>
          </cell>
          <cell r="G151">
            <v>125</v>
          </cell>
          <cell r="H151">
            <v>209</v>
          </cell>
        </row>
        <row r="152">
          <cell r="B152" t="str">
            <v>Malaysia</v>
          </cell>
          <cell r="C152" t="str">
            <v>MY</v>
          </cell>
          <cell r="D152">
            <v>450</v>
          </cell>
          <cell r="E152">
            <v>300</v>
          </cell>
          <cell r="F152">
            <v>250</v>
          </cell>
          <cell r="G152">
            <v>125</v>
          </cell>
          <cell r="H152">
            <v>181</v>
          </cell>
        </row>
        <row r="153">
          <cell r="B153" t="str">
            <v>Maldives</v>
          </cell>
          <cell r="C153" t="str">
            <v>MV</v>
          </cell>
          <cell r="D153">
            <v>450</v>
          </cell>
          <cell r="E153">
            <v>300</v>
          </cell>
          <cell r="F153">
            <v>250</v>
          </cell>
          <cell r="G153">
            <v>125</v>
          </cell>
          <cell r="H153">
            <v>207</v>
          </cell>
        </row>
        <row r="154">
          <cell r="B154" t="str">
            <v>Mali</v>
          </cell>
          <cell r="C154" t="str">
            <v>ML</v>
          </cell>
          <cell r="D154">
            <v>450</v>
          </cell>
          <cell r="E154">
            <v>300</v>
          </cell>
          <cell r="F154">
            <v>250</v>
          </cell>
          <cell r="G154">
            <v>125</v>
          </cell>
          <cell r="H154">
            <v>228</v>
          </cell>
        </row>
        <row r="155">
          <cell r="B155" t="str">
            <v>Marshall Islands</v>
          </cell>
          <cell r="C155" t="str">
            <v>MH</v>
          </cell>
          <cell r="D155">
            <v>450</v>
          </cell>
          <cell r="E155">
            <v>300</v>
          </cell>
          <cell r="F155">
            <v>250</v>
          </cell>
          <cell r="G155">
            <v>125</v>
          </cell>
          <cell r="H155">
            <v>163</v>
          </cell>
        </row>
        <row r="156">
          <cell r="B156" t="str">
            <v>Mauritania</v>
          </cell>
          <cell r="C156" t="str">
            <v>MR</v>
          </cell>
          <cell r="D156">
            <v>450</v>
          </cell>
          <cell r="E156">
            <v>300</v>
          </cell>
          <cell r="F156">
            <v>250</v>
          </cell>
          <cell r="G156">
            <v>125</v>
          </cell>
          <cell r="H156">
            <v>137</v>
          </cell>
        </row>
        <row r="157">
          <cell r="B157" t="str">
            <v>Mauritius</v>
          </cell>
          <cell r="C157" t="str">
            <v>MU</v>
          </cell>
          <cell r="D157">
            <v>450</v>
          </cell>
          <cell r="E157">
            <v>300</v>
          </cell>
          <cell r="F157">
            <v>250</v>
          </cell>
          <cell r="G157">
            <v>125</v>
          </cell>
          <cell r="H157">
            <v>209</v>
          </cell>
        </row>
        <row r="158">
          <cell r="B158" t="str">
            <v>Mexico</v>
          </cell>
          <cell r="C158" t="str">
            <v>MX</v>
          </cell>
          <cell r="D158">
            <v>450</v>
          </cell>
          <cell r="E158">
            <v>300</v>
          </cell>
          <cell r="F158">
            <v>250</v>
          </cell>
          <cell r="G158">
            <v>125</v>
          </cell>
          <cell r="H158">
            <v>249</v>
          </cell>
        </row>
        <row r="159">
          <cell r="B159" t="str">
            <v>Micronesia, Federated States Of</v>
          </cell>
          <cell r="C159" t="str">
            <v>FM</v>
          </cell>
          <cell r="D159">
            <v>450</v>
          </cell>
          <cell r="E159">
            <v>300</v>
          </cell>
          <cell r="F159">
            <v>250</v>
          </cell>
          <cell r="G159">
            <v>125</v>
          </cell>
          <cell r="H159">
            <v>143</v>
          </cell>
        </row>
        <row r="160">
          <cell r="B160" t="str">
            <v>Moldova, Republic Of</v>
          </cell>
          <cell r="C160" t="str">
            <v>MD</v>
          </cell>
          <cell r="D160">
            <v>450</v>
          </cell>
          <cell r="E160">
            <v>300</v>
          </cell>
          <cell r="F160">
            <v>250</v>
          </cell>
          <cell r="G160">
            <v>125</v>
          </cell>
          <cell r="H160">
            <v>182</v>
          </cell>
        </row>
        <row r="161">
          <cell r="B161" t="str">
            <v>Monaco</v>
          </cell>
          <cell r="C161" t="str">
            <v>MC</v>
          </cell>
          <cell r="D161">
            <v>450</v>
          </cell>
          <cell r="E161">
            <v>300</v>
          </cell>
          <cell r="F161">
            <v>250</v>
          </cell>
          <cell r="G161">
            <v>125</v>
          </cell>
          <cell r="H161">
            <v>268</v>
          </cell>
        </row>
        <row r="162">
          <cell r="B162" t="str">
            <v>Mongolia</v>
          </cell>
          <cell r="C162" t="str">
            <v>MN</v>
          </cell>
          <cell r="D162">
            <v>450</v>
          </cell>
          <cell r="E162">
            <v>300</v>
          </cell>
          <cell r="F162">
            <v>250</v>
          </cell>
          <cell r="G162">
            <v>125</v>
          </cell>
          <cell r="H162">
            <v>164</v>
          </cell>
        </row>
        <row r="163">
          <cell r="B163" t="str">
            <v>Morocco</v>
          </cell>
          <cell r="C163" t="str">
            <v>MA</v>
          </cell>
          <cell r="D163">
            <v>450</v>
          </cell>
          <cell r="E163">
            <v>300</v>
          </cell>
          <cell r="F163">
            <v>250</v>
          </cell>
          <cell r="G163">
            <v>125</v>
          </cell>
          <cell r="H163">
            <v>180</v>
          </cell>
        </row>
        <row r="164">
          <cell r="B164" t="str">
            <v>Mozambique</v>
          </cell>
          <cell r="C164" t="str">
            <v>MZ</v>
          </cell>
          <cell r="D164">
            <v>450</v>
          </cell>
          <cell r="E164">
            <v>300</v>
          </cell>
          <cell r="F164">
            <v>250</v>
          </cell>
          <cell r="G164">
            <v>125</v>
          </cell>
          <cell r="H164">
            <v>197</v>
          </cell>
        </row>
        <row r="165">
          <cell r="B165" t="str">
            <v>Myanmar</v>
          </cell>
          <cell r="C165" t="str">
            <v>MM</v>
          </cell>
          <cell r="D165">
            <v>450</v>
          </cell>
          <cell r="E165">
            <v>300</v>
          </cell>
          <cell r="F165">
            <v>250</v>
          </cell>
          <cell r="G165">
            <v>125</v>
          </cell>
          <cell r="H165">
            <v>158</v>
          </cell>
        </row>
        <row r="166">
          <cell r="B166" t="str">
            <v>Namibia</v>
          </cell>
          <cell r="C166" t="str">
            <v>NA</v>
          </cell>
          <cell r="D166">
            <v>450</v>
          </cell>
          <cell r="E166">
            <v>300</v>
          </cell>
          <cell r="F166">
            <v>250</v>
          </cell>
          <cell r="G166">
            <v>125</v>
          </cell>
          <cell r="H166">
            <v>127</v>
          </cell>
        </row>
        <row r="167">
          <cell r="B167" t="str">
            <v>Nauru</v>
          </cell>
          <cell r="C167" t="str">
            <v>NR</v>
          </cell>
          <cell r="D167">
            <v>450</v>
          </cell>
          <cell r="E167">
            <v>300</v>
          </cell>
          <cell r="F167">
            <v>250</v>
          </cell>
          <cell r="G167">
            <v>125</v>
          </cell>
          <cell r="H167">
            <v>144</v>
          </cell>
        </row>
        <row r="168">
          <cell r="B168" t="str">
            <v>Nepal</v>
          </cell>
          <cell r="C168" t="str">
            <v>NP</v>
          </cell>
          <cell r="D168">
            <v>450</v>
          </cell>
          <cell r="E168">
            <v>300</v>
          </cell>
          <cell r="F168">
            <v>250</v>
          </cell>
          <cell r="G168">
            <v>125</v>
          </cell>
          <cell r="H168">
            <v>122</v>
          </cell>
        </row>
        <row r="169">
          <cell r="B169" t="str">
            <v>New Zealand</v>
          </cell>
          <cell r="C169" t="str">
            <v>NZ</v>
          </cell>
          <cell r="D169">
            <v>450</v>
          </cell>
          <cell r="E169">
            <v>300</v>
          </cell>
          <cell r="F169">
            <v>250</v>
          </cell>
          <cell r="G169">
            <v>125</v>
          </cell>
          <cell r="H169">
            <v>283</v>
          </cell>
        </row>
        <row r="170">
          <cell r="B170" t="str">
            <v>Nicaragua</v>
          </cell>
          <cell r="C170" t="str">
            <v>NI</v>
          </cell>
          <cell r="D170">
            <v>450</v>
          </cell>
          <cell r="E170">
            <v>300</v>
          </cell>
          <cell r="F170">
            <v>250</v>
          </cell>
          <cell r="G170">
            <v>125</v>
          </cell>
          <cell r="H170">
            <v>136</v>
          </cell>
        </row>
        <row r="171">
          <cell r="B171" t="str">
            <v>Niger</v>
          </cell>
          <cell r="C171" t="str">
            <v>NE</v>
          </cell>
          <cell r="D171">
            <v>450</v>
          </cell>
          <cell r="E171">
            <v>300</v>
          </cell>
          <cell r="F171">
            <v>250</v>
          </cell>
          <cell r="G171">
            <v>125</v>
          </cell>
          <cell r="H171">
            <v>180</v>
          </cell>
        </row>
        <row r="172">
          <cell r="B172" t="str">
            <v>Nigeria</v>
          </cell>
          <cell r="C172" t="str">
            <v>NG</v>
          </cell>
          <cell r="D172">
            <v>450</v>
          </cell>
          <cell r="E172">
            <v>300</v>
          </cell>
          <cell r="F172">
            <v>250</v>
          </cell>
          <cell r="G172">
            <v>125</v>
          </cell>
          <cell r="H172">
            <v>219</v>
          </cell>
        </row>
        <row r="173">
          <cell r="B173" t="str">
            <v>Niue</v>
          </cell>
          <cell r="C173" t="str">
            <v>NU</v>
          </cell>
          <cell r="D173">
            <v>450</v>
          </cell>
          <cell r="E173">
            <v>300</v>
          </cell>
          <cell r="F173">
            <v>250</v>
          </cell>
          <cell r="G173">
            <v>125</v>
          </cell>
          <cell r="H173">
            <v>128</v>
          </cell>
        </row>
        <row r="174">
          <cell r="B174" t="str">
            <v>Oman</v>
          </cell>
          <cell r="C174" t="str">
            <v>OM</v>
          </cell>
          <cell r="D174">
            <v>450</v>
          </cell>
          <cell r="E174">
            <v>300</v>
          </cell>
          <cell r="F174">
            <v>250</v>
          </cell>
          <cell r="G174">
            <v>125</v>
          </cell>
          <cell r="H174">
            <v>287</v>
          </cell>
        </row>
        <row r="175">
          <cell r="B175" t="str">
            <v>Pakistan</v>
          </cell>
          <cell r="C175" t="str">
            <v>PK</v>
          </cell>
          <cell r="D175">
            <v>450</v>
          </cell>
          <cell r="E175">
            <v>300</v>
          </cell>
          <cell r="F175">
            <v>250</v>
          </cell>
          <cell r="G175">
            <v>125</v>
          </cell>
          <cell r="H175">
            <v>167</v>
          </cell>
        </row>
        <row r="176">
          <cell r="B176" t="str">
            <v>Palau</v>
          </cell>
          <cell r="C176" t="str">
            <v>PW</v>
          </cell>
          <cell r="D176">
            <v>450</v>
          </cell>
          <cell r="E176">
            <v>300</v>
          </cell>
          <cell r="F176">
            <v>250</v>
          </cell>
          <cell r="G176">
            <v>125</v>
          </cell>
          <cell r="H176">
            <v>158</v>
          </cell>
        </row>
        <row r="177">
          <cell r="B177" t="str">
            <v>Panama</v>
          </cell>
          <cell r="C177" t="str">
            <v>PA</v>
          </cell>
          <cell r="D177">
            <v>450</v>
          </cell>
          <cell r="E177">
            <v>300</v>
          </cell>
          <cell r="F177">
            <v>250</v>
          </cell>
          <cell r="G177">
            <v>125</v>
          </cell>
          <cell r="H177">
            <v>193</v>
          </cell>
        </row>
        <row r="178">
          <cell r="B178" t="str">
            <v>Papua New Guinea</v>
          </cell>
          <cell r="C178" t="str">
            <v>PG</v>
          </cell>
          <cell r="D178">
            <v>450</v>
          </cell>
          <cell r="E178">
            <v>300</v>
          </cell>
          <cell r="F178">
            <v>250</v>
          </cell>
          <cell r="G178">
            <v>125</v>
          </cell>
          <cell r="H178">
            <v>427</v>
          </cell>
        </row>
        <row r="179">
          <cell r="B179" t="str">
            <v>Paraguay</v>
          </cell>
          <cell r="C179" t="str">
            <v>PY</v>
          </cell>
          <cell r="D179">
            <v>450</v>
          </cell>
          <cell r="E179">
            <v>300</v>
          </cell>
          <cell r="F179">
            <v>250</v>
          </cell>
          <cell r="G179">
            <v>125</v>
          </cell>
          <cell r="H179">
            <v>188</v>
          </cell>
        </row>
        <row r="180">
          <cell r="B180" t="str">
            <v>Peru</v>
          </cell>
          <cell r="C180" t="str">
            <v>PE</v>
          </cell>
          <cell r="D180">
            <v>450</v>
          </cell>
          <cell r="E180">
            <v>300</v>
          </cell>
          <cell r="F180">
            <v>250</v>
          </cell>
          <cell r="G180">
            <v>125</v>
          </cell>
          <cell r="H180">
            <v>178</v>
          </cell>
        </row>
        <row r="181">
          <cell r="B181" t="str">
            <v>Philippines</v>
          </cell>
          <cell r="C181" t="str">
            <v>PH</v>
          </cell>
          <cell r="D181">
            <v>450</v>
          </cell>
          <cell r="E181">
            <v>300</v>
          </cell>
          <cell r="F181">
            <v>250</v>
          </cell>
          <cell r="G181">
            <v>125</v>
          </cell>
          <cell r="H181">
            <v>188</v>
          </cell>
        </row>
        <row r="182">
          <cell r="B182" t="str">
            <v>Puerto Rico</v>
          </cell>
          <cell r="C182" t="str">
            <v>PR</v>
          </cell>
          <cell r="D182">
            <v>450</v>
          </cell>
          <cell r="E182">
            <v>300</v>
          </cell>
          <cell r="F182">
            <v>250</v>
          </cell>
          <cell r="G182">
            <v>125</v>
          </cell>
          <cell r="H182">
            <v>245</v>
          </cell>
        </row>
        <row r="183">
          <cell r="B183" t="str">
            <v>Qatar</v>
          </cell>
          <cell r="C183" t="str">
            <v>QA</v>
          </cell>
          <cell r="D183">
            <v>450</v>
          </cell>
          <cell r="E183">
            <v>300</v>
          </cell>
          <cell r="F183">
            <v>250</v>
          </cell>
          <cell r="G183">
            <v>125</v>
          </cell>
          <cell r="H183">
            <v>321</v>
          </cell>
        </row>
        <row r="184">
          <cell r="B184" t="str">
            <v>Russian Federation</v>
          </cell>
          <cell r="C184" t="str">
            <v>RU</v>
          </cell>
          <cell r="D184">
            <v>450</v>
          </cell>
          <cell r="E184">
            <v>300</v>
          </cell>
          <cell r="F184">
            <v>250</v>
          </cell>
          <cell r="G184">
            <v>125</v>
          </cell>
          <cell r="H184">
            <v>435</v>
          </cell>
        </row>
        <row r="185">
          <cell r="B185" t="str">
            <v>Rwanda</v>
          </cell>
          <cell r="C185" t="str">
            <v>RW</v>
          </cell>
          <cell r="D185">
            <v>450</v>
          </cell>
          <cell r="E185">
            <v>300</v>
          </cell>
          <cell r="F185">
            <v>250</v>
          </cell>
          <cell r="G185">
            <v>125</v>
          </cell>
          <cell r="H185">
            <v>248</v>
          </cell>
        </row>
        <row r="186">
          <cell r="B186" t="str">
            <v>Saint Kitts And Nevis</v>
          </cell>
          <cell r="C186" t="str">
            <v>KN</v>
          </cell>
          <cell r="D186">
            <v>450</v>
          </cell>
          <cell r="E186">
            <v>300</v>
          </cell>
          <cell r="F186">
            <v>250</v>
          </cell>
          <cell r="G186">
            <v>125</v>
          </cell>
          <cell r="H186">
            <v>206</v>
          </cell>
        </row>
        <row r="187">
          <cell r="B187" t="str">
            <v>Saint Lucia</v>
          </cell>
          <cell r="C187" t="str">
            <v>LC</v>
          </cell>
          <cell r="D187">
            <v>450</v>
          </cell>
          <cell r="E187">
            <v>300</v>
          </cell>
          <cell r="F187">
            <v>250</v>
          </cell>
          <cell r="G187">
            <v>125</v>
          </cell>
          <cell r="H187">
            <v>226</v>
          </cell>
        </row>
        <row r="188">
          <cell r="B188" t="str">
            <v>Saint Vincent And The Grenadines</v>
          </cell>
          <cell r="C188" t="str">
            <v>VC</v>
          </cell>
          <cell r="D188">
            <v>450</v>
          </cell>
          <cell r="E188">
            <v>300</v>
          </cell>
          <cell r="F188">
            <v>250</v>
          </cell>
          <cell r="G188">
            <v>125</v>
          </cell>
          <cell r="H188">
            <v>226</v>
          </cell>
        </row>
        <row r="189">
          <cell r="B189" t="str">
            <v>Samoa</v>
          </cell>
          <cell r="C189" t="str">
            <v>WS</v>
          </cell>
          <cell r="D189">
            <v>450</v>
          </cell>
          <cell r="E189">
            <v>300</v>
          </cell>
          <cell r="F189">
            <v>250</v>
          </cell>
          <cell r="G189">
            <v>125</v>
          </cell>
          <cell r="H189">
            <v>138</v>
          </cell>
        </row>
        <row r="190">
          <cell r="B190" t="str">
            <v>Sao Tome And Principe</v>
          </cell>
          <cell r="C190" t="str">
            <v>ST</v>
          </cell>
          <cell r="D190">
            <v>450</v>
          </cell>
          <cell r="E190">
            <v>300</v>
          </cell>
          <cell r="F190">
            <v>250</v>
          </cell>
          <cell r="G190">
            <v>125</v>
          </cell>
          <cell r="H190">
            <v>272</v>
          </cell>
        </row>
        <row r="191">
          <cell r="B191" t="str">
            <v>Saudi Arabia</v>
          </cell>
          <cell r="C191" t="str">
            <v>SA</v>
          </cell>
          <cell r="D191">
            <v>450</v>
          </cell>
          <cell r="E191">
            <v>300</v>
          </cell>
          <cell r="F191">
            <v>250</v>
          </cell>
          <cell r="G191">
            <v>125</v>
          </cell>
          <cell r="H191">
            <v>335</v>
          </cell>
        </row>
        <row r="192">
          <cell r="B192" t="str">
            <v>Senegal</v>
          </cell>
          <cell r="C192" t="str">
            <v>SN</v>
          </cell>
          <cell r="D192">
            <v>450</v>
          </cell>
          <cell r="E192">
            <v>300</v>
          </cell>
          <cell r="F192">
            <v>250</v>
          </cell>
          <cell r="G192">
            <v>125</v>
          </cell>
          <cell r="H192">
            <v>225</v>
          </cell>
        </row>
        <row r="193">
          <cell r="B193" t="str">
            <v>Seychelles</v>
          </cell>
          <cell r="C193" t="str">
            <v>SC</v>
          </cell>
          <cell r="D193">
            <v>450</v>
          </cell>
          <cell r="E193">
            <v>300</v>
          </cell>
          <cell r="F193">
            <v>250</v>
          </cell>
          <cell r="G193">
            <v>125</v>
          </cell>
          <cell r="H193">
            <v>261</v>
          </cell>
        </row>
        <row r="194">
          <cell r="B194" t="str">
            <v>Sierra Leone</v>
          </cell>
          <cell r="C194" t="str">
            <v>SL</v>
          </cell>
          <cell r="D194">
            <v>450</v>
          </cell>
          <cell r="E194">
            <v>300</v>
          </cell>
          <cell r="F194">
            <v>250</v>
          </cell>
          <cell r="G194">
            <v>125</v>
          </cell>
          <cell r="H194">
            <v>225</v>
          </cell>
        </row>
        <row r="195">
          <cell r="B195" t="str">
            <v>Singapore</v>
          </cell>
          <cell r="C195" t="str">
            <v>SG</v>
          </cell>
          <cell r="D195">
            <v>450</v>
          </cell>
          <cell r="E195">
            <v>300</v>
          </cell>
          <cell r="F195">
            <v>250</v>
          </cell>
          <cell r="G195">
            <v>125</v>
          </cell>
          <cell r="H195">
            <v>340</v>
          </cell>
        </row>
        <row r="196">
          <cell r="B196" t="str">
            <v>Solomon Islands</v>
          </cell>
          <cell r="C196" t="str">
            <v>SB</v>
          </cell>
          <cell r="D196">
            <v>450</v>
          </cell>
          <cell r="E196">
            <v>300</v>
          </cell>
          <cell r="F196">
            <v>250</v>
          </cell>
          <cell r="G196">
            <v>125</v>
          </cell>
          <cell r="H196">
            <v>151</v>
          </cell>
        </row>
        <row r="197">
          <cell r="B197" t="str">
            <v>Somalia</v>
          </cell>
          <cell r="C197" t="str">
            <v>SO</v>
          </cell>
          <cell r="D197">
            <v>450</v>
          </cell>
          <cell r="E197">
            <v>300</v>
          </cell>
          <cell r="F197">
            <v>250</v>
          </cell>
          <cell r="G197">
            <v>125</v>
          </cell>
          <cell r="H197">
            <v>118</v>
          </cell>
        </row>
        <row r="198">
          <cell r="B198" t="str">
            <v>South Africa</v>
          </cell>
          <cell r="C198" t="str">
            <v>ZA</v>
          </cell>
          <cell r="D198">
            <v>450</v>
          </cell>
          <cell r="E198">
            <v>300</v>
          </cell>
          <cell r="F198">
            <v>250</v>
          </cell>
          <cell r="G198">
            <v>125</v>
          </cell>
          <cell r="H198">
            <v>210</v>
          </cell>
        </row>
        <row r="199">
          <cell r="B199" t="str">
            <v>Sri Lanka</v>
          </cell>
          <cell r="C199" t="str">
            <v>LK</v>
          </cell>
          <cell r="D199">
            <v>450</v>
          </cell>
          <cell r="E199">
            <v>300</v>
          </cell>
          <cell r="F199">
            <v>250</v>
          </cell>
          <cell r="G199">
            <v>125</v>
          </cell>
          <cell r="H199">
            <v>158</v>
          </cell>
        </row>
        <row r="200">
          <cell r="B200" t="str">
            <v>Sudan</v>
          </cell>
          <cell r="C200" t="str">
            <v>SD</v>
          </cell>
          <cell r="D200">
            <v>450</v>
          </cell>
          <cell r="E200">
            <v>300</v>
          </cell>
          <cell r="F200">
            <v>250</v>
          </cell>
          <cell r="G200">
            <v>125</v>
          </cell>
          <cell r="H200">
            <v>214</v>
          </cell>
        </row>
        <row r="201">
          <cell r="B201" t="str">
            <v>Suriname</v>
          </cell>
          <cell r="C201" t="str">
            <v>SR</v>
          </cell>
          <cell r="D201">
            <v>450</v>
          </cell>
          <cell r="E201">
            <v>300</v>
          </cell>
          <cell r="F201">
            <v>250</v>
          </cell>
          <cell r="G201">
            <v>125</v>
          </cell>
          <cell r="H201">
            <v>158</v>
          </cell>
        </row>
        <row r="202">
          <cell r="B202" t="str">
            <v>Swaziland</v>
          </cell>
          <cell r="C202" t="str">
            <v>SZ</v>
          </cell>
          <cell r="D202">
            <v>450</v>
          </cell>
          <cell r="E202">
            <v>300</v>
          </cell>
          <cell r="F202">
            <v>250</v>
          </cell>
          <cell r="G202">
            <v>125</v>
          </cell>
          <cell r="H202">
            <v>175</v>
          </cell>
        </row>
        <row r="203">
          <cell r="B203" t="str">
            <v>Syrian Arab Republic</v>
          </cell>
          <cell r="C203" t="str">
            <v>SY</v>
          </cell>
          <cell r="D203">
            <v>450</v>
          </cell>
          <cell r="E203">
            <v>300</v>
          </cell>
          <cell r="F203">
            <v>250</v>
          </cell>
          <cell r="G203">
            <v>125</v>
          </cell>
          <cell r="H203">
            <v>271</v>
          </cell>
        </row>
        <row r="204">
          <cell r="B204" t="str">
            <v>Tajikistan</v>
          </cell>
          <cell r="C204" t="str">
            <v>TJ</v>
          </cell>
          <cell r="D204">
            <v>450</v>
          </cell>
          <cell r="E204">
            <v>300</v>
          </cell>
          <cell r="F204">
            <v>250</v>
          </cell>
          <cell r="G204">
            <v>125</v>
          </cell>
          <cell r="H204">
            <v>145</v>
          </cell>
        </row>
        <row r="205">
          <cell r="B205" t="str">
            <v>Tanzania, United Republic Of</v>
          </cell>
          <cell r="C205" t="str">
            <v>TZ</v>
          </cell>
          <cell r="D205">
            <v>450</v>
          </cell>
          <cell r="E205">
            <v>300</v>
          </cell>
          <cell r="F205">
            <v>250</v>
          </cell>
          <cell r="G205">
            <v>125</v>
          </cell>
          <cell r="H205">
            <v>229</v>
          </cell>
        </row>
        <row r="206">
          <cell r="B206" t="str">
            <v>Thailand</v>
          </cell>
          <cell r="C206" t="str">
            <v>TH</v>
          </cell>
          <cell r="D206">
            <v>450</v>
          </cell>
          <cell r="E206">
            <v>300</v>
          </cell>
          <cell r="F206">
            <v>250</v>
          </cell>
          <cell r="G206">
            <v>125</v>
          </cell>
          <cell r="H206">
            <v>176</v>
          </cell>
        </row>
        <row r="207">
          <cell r="B207" t="str">
            <v>Timor-Leste</v>
          </cell>
          <cell r="C207" t="str">
            <v>TL</v>
          </cell>
          <cell r="D207">
            <v>450</v>
          </cell>
          <cell r="E207">
            <v>300</v>
          </cell>
          <cell r="F207">
            <v>250</v>
          </cell>
          <cell r="G207">
            <v>125</v>
          </cell>
          <cell r="H207">
            <v>148</v>
          </cell>
        </row>
        <row r="208">
          <cell r="B208" t="str">
            <v>Togo</v>
          </cell>
          <cell r="C208" t="str">
            <v>TG</v>
          </cell>
          <cell r="D208">
            <v>450</v>
          </cell>
          <cell r="E208">
            <v>300</v>
          </cell>
          <cell r="F208">
            <v>250</v>
          </cell>
          <cell r="G208">
            <v>125</v>
          </cell>
          <cell r="H208">
            <v>176</v>
          </cell>
        </row>
        <row r="209">
          <cell r="B209" t="str">
            <v>Tokelau</v>
          </cell>
          <cell r="C209" t="str">
            <v>TK</v>
          </cell>
          <cell r="D209">
            <v>450</v>
          </cell>
          <cell r="E209">
            <v>300</v>
          </cell>
          <cell r="F209">
            <v>250</v>
          </cell>
          <cell r="G209">
            <v>125</v>
          </cell>
          <cell r="H209">
            <v>59</v>
          </cell>
        </row>
        <row r="210">
          <cell r="B210" t="str">
            <v>Tonga</v>
          </cell>
          <cell r="C210" t="str">
            <v>TO</v>
          </cell>
          <cell r="D210">
            <v>450</v>
          </cell>
          <cell r="E210">
            <v>300</v>
          </cell>
          <cell r="F210">
            <v>250</v>
          </cell>
          <cell r="G210">
            <v>125</v>
          </cell>
          <cell r="H210">
            <v>243</v>
          </cell>
        </row>
        <row r="211">
          <cell r="B211" t="str">
            <v>Trinidad And Tobago</v>
          </cell>
          <cell r="C211" t="str">
            <v>TT</v>
          </cell>
          <cell r="D211">
            <v>450</v>
          </cell>
          <cell r="E211">
            <v>300</v>
          </cell>
          <cell r="F211">
            <v>250</v>
          </cell>
          <cell r="G211">
            <v>125</v>
          </cell>
          <cell r="H211">
            <v>263</v>
          </cell>
        </row>
        <row r="212">
          <cell r="B212" t="str">
            <v>Tunisia</v>
          </cell>
          <cell r="C212" t="str">
            <v>TN</v>
          </cell>
          <cell r="D212">
            <v>450</v>
          </cell>
          <cell r="E212">
            <v>300</v>
          </cell>
          <cell r="F212">
            <v>250</v>
          </cell>
          <cell r="G212">
            <v>125</v>
          </cell>
          <cell r="H212">
            <v>172</v>
          </cell>
        </row>
        <row r="213">
          <cell r="B213" t="str">
            <v>Turkmenistan</v>
          </cell>
          <cell r="C213" t="str">
            <v>TM</v>
          </cell>
          <cell r="D213">
            <v>450</v>
          </cell>
          <cell r="E213">
            <v>300</v>
          </cell>
          <cell r="F213">
            <v>250</v>
          </cell>
          <cell r="G213">
            <v>125</v>
          </cell>
          <cell r="H213">
            <v>157</v>
          </cell>
        </row>
        <row r="214">
          <cell r="B214" t="str">
            <v>Tuvalu</v>
          </cell>
          <cell r="C214" t="str">
            <v>TV</v>
          </cell>
          <cell r="D214">
            <v>450</v>
          </cell>
          <cell r="E214">
            <v>300</v>
          </cell>
          <cell r="F214">
            <v>250</v>
          </cell>
          <cell r="G214">
            <v>125</v>
          </cell>
          <cell r="H214">
            <v>94</v>
          </cell>
        </row>
        <row r="215">
          <cell r="B215" t="str">
            <v>Uganda</v>
          </cell>
          <cell r="C215" t="str">
            <v>UG</v>
          </cell>
          <cell r="D215">
            <v>450</v>
          </cell>
          <cell r="E215">
            <v>300</v>
          </cell>
          <cell r="F215">
            <v>250</v>
          </cell>
          <cell r="G215">
            <v>125</v>
          </cell>
          <cell r="H215">
            <v>212</v>
          </cell>
        </row>
        <row r="216">
          <cell r="B216" t="str">
            <v>Ukraine</v>
          </cell>
          <cell r="C216" t="str">
            <v>UA</v>
          </cell>
          <cell r="D216">
            <v>450</v>
          </cell>
          <cell r="E216">
            <v>300</v>
          </cell>
          <cell r="F216">
            <v>250</v>
          </cell>
          <cell r="G216">
            <v>125</v>
          </cell>
          <cell r="H216">
            <v>334</v>
          </cell>
        </row>
        <row r="217">
          <cell r="B217" t="str">
            <v>United Arab Emirates</v>
          </cell>
          <cell r="C217" t="str">
            <v>AE</v>
          </cell>
          <cell r="D217">
            <v>450</v>
          </cell>
          <cell r="E217">
            <v>300</v>
          </cell>
          <cell r="F217">
            <v>250</v>
          </cell>
          <cell r="G217">
            <v>125</v>
          </cell>
          <cell r="H217">
            <v>275</v>
          </cell>
        </row>
        <row r="218">
          <cell r="B218" t="str">
            <v>United States of America</v>
          </cell>
          <cell r="C218" t="str">
            <v>US</v>
          </cell>
          <cell r="D218">
            <v>450</v>
          </cell>
          <cell r="E218">
            <v>300</v>
          </cell>
          <cell r="F218">
            <v>250</v>
          </cell>
          <cell r="G218">
            <v>125</v>
          </cell>
          <cell r="H218">
            <v>292</v>
          </cell>
        </row>
        <row r="219">
          <cell r="B219" t="str">
            <v>Uruguay</v>
          </cell>
          <cell r="C219" t="str">
            <v>UY</v>
          </cell>
          <cell r="D219">
            <v>450</v>
          </cell>
          <cell r="E219">
            <v>300</v>
          </cell>
          <cell r="F219">
            <v>250</v>
          </cell>
          <cell r="G219">
            <v>125</v>
          </cell>
          <cell r="H219">
            <v>222</v>
          </cell>
        </row>
        <row r="220">
          <cell r="B220" t="str">
            <v>Uzbekistan</v>
          </cell>
          <cell r="C220" t="str">
            <v>UZ</v>
          </cell>
          <cell r="D220">
            <v>450</v>
          </cell>
          <cell r="E220">
            <v>300</v>
          </cell>
          <cell r="F220">
            <v>250</v>
          </cell>
          <cell r="G220">
            <v>125</v>
          </cell>
          <cell r="H220">
            <v>209</v>
          </cell>
        </row>
        <row r="221">
          <cell r="B221" t="str">
            <v>Vanuatu</v>
          </cell>
          <cell r="C221" t="str">
            <v>VU</v>
          </cell>
          <cell r="D221">
            <v>450</v>
          </cell>
          <cell r="E221">
            <v>300</v>
          </cell>
          <cell r="F221">
            <v>250</v>
          </cell>
          <cell r="G221">
            <v>125</v>
          </cell>
          <cell r="H221">
            <v>211</v>
          </cell>
        </row>
        <row r="222">
          <cell r="B222" t="str">
            <v>Venezuela, Bolivarian Republic Of</v>
          </cell>
          <cell r="C222" t="str">
            <v>VE</v>
          </cell>
          <cell r="D222">
            <v>450</v>
          </cell>
          <cell r="E222">
            <v>300</v>
          </cell>
          <cell r="F222">
            <v>250</v>
          </cell>
          <cell r="G222">
            <v>125</v>
          </cell>
          <cell r="H222">
            <v>337</v>
          </cell>
        </row>
        <row r="223">
          <cell r="B223" t="str">
            <v>Viet Nam</v>
          </cell>
          <cell r="C223" t="str">
            <v>VN</v>
          </cell>
          <cell r="D223">
            <v>450</v>
          </cell>
          <cell r="E223">
            <v>300</v>
          </cell>
          <cell r="F223">
            <v>250</v>
          </cell>
          <cell r="G223">
            <v>125</v>
          </cell>
          <cell r="H223">
            <v>132</v>
          </cell>
        </row>
        <row r="224">
          <cell r="B224" t="str">
            <v>Virgin Islands, U.S.</v>
          </cell>
          <cell r="C224" t="str">
            <v>VI</v>
          </cell>
          <cell r="D224">
            <v>450</v>
          </cell>
          <cell r="E224">
            <v>300</v>
          </cell>
          <cell r="F224">
            <v>250</v>
          </cell>
          <cell r="G224">
            <v>125</v>
          </cell>
          <cell r="H224">
            <v>261</v>
          </cell>
        </row>
        <row r="225">
          <cell r="B225" t="str">
            <v>West Bank and Gaza Strip</v>
          </cell>
          <cell r="C225" t="str">
            <v>PS</v>
          </cell>
          <cell r="D225">
            <v>450</v>
          </cell>
          <cell r="E225">
            <v>300</v>
          </cell>
          <cell r="F225">
            <v>250</v>
          </cell>
          <cell r="G225">
            <v>125</v>
          </cell>
          <cell r="H225">
            <v>139</v>
          </cell>
        </row>
        <row r="226">
          <cell r="B226" t="str">
            <v>Yemen</v>
          </cell>
          <cell r="C226" t="str">
            <v>YE</v>
          </cell>
          <cell r="D226">
            <v>450</v>
          </cell>
          <cell r="E226">
            <v>300</v>
          </cell>
          <cell r="F226">
            <v>250</v>
          </cell>
          <cell r="G226">
            <v>125</v>
          </cell>
          <cell r="H226">
            <v>164</v>
          </cell>
        </row>
        <row r="227">
          <cell r="B227" t="str">
            <v>Zambia</v>
          </cell>
          <cell r="C227" t="str">
            <v>ZM</v>
          </cell>
          <cell r="D227">
            <v>450</v>
          </cell>
          <cell r="E227">
            <v>300</v>
          </cell>
          <cell r="F227">
            <v>250</v>
          </cell>
          <cell r="G227">
            <v>125</v>
          </cell>
          <cell r="H227">
            <v>230</v>
          </cell>
        </row>
        <row r="228">
          <cell r="B228" t="str">
            <v>Zimbabwe</v>
          </cell>
          <cell r="C228" t="str">
            <v>ZM</v>
          </cell>
          <cell r="D228">
            <v>450</v>
          </cell>
          <cell r="E228">
            <v>300</v>
          </cell>
          <cell r="F228">
            <v>250</v>
          </cell>
          <cell r="G228">
            <v>125</v>
          </cell>
          <cell r="H228">
            <v>141</v>
          </cell>
        </row>
        <row r="229">
          <cell r="B229" t="str">
            <v>Other</v>
          </cell>
          <cell r="C229" t="str">
            <v>OT</v>
          </cell>
          <cell r="D229">
            <v>450</v>
          </cell>
          <cell r="E229">
            <v>300</v>
          </cell>
          <cell r="F229">
            <v>250</v>
          </cell>
          <cell r="G229">
            <v>125</v>
          </cell>
          <cell r="H229">
            <v>200</v>
          </cell>
        </row>
      </sheetData>
      <sheetData sheetId="13">
        <row r="6">
          <cell r="A6" t="str">
            <v xml:space="preserve">Comenius Multilateral Projects </v>
          </cell>
        </row>
        <row r="7">
          <cell r="A7" t="str">
            <v xml:space="preserve">Comenius Multilateral Networks </v>
          </cell>
        </row>
        <row r="8">
          <cell r="A8" t="str">
            <v>Comenius Accompanying Measures</v>
          </cell>
        </row>
        <row r="9">
          <cell r="A9" t="str">
            <v>Erasmus Multilateral Projects (minimum duration 24 months)</v>
          </cell>
        </row>
        <row r="10">
          <cell r="A10" t="str">
            <v>Erasmus Multilateral Projects - Knowledge Alliances  (only 24 months, duration is fixed)</v>
          </cell>
        </row>
        <row r="11">
          <cell r="A11" t="str">
            <v xml:space="preserve">Erasmus Multilateral Networks </v>
          </cell>
        </row>
        <row r="12">
          <cell r="A12" t="str">
            <v>Erasmus Accompanying Measures</v>
          </cell>
        </row>
        <row r="13">
          <cell r="A13" t="str">
            <v xml:space="preserve">Leonardo da Vinci Multilateral Projects for Development of Innovation </v>
          </cell>
        </row>
        <row r="14">
          <cell r="A14" t="str">
            <v xml:space="preserve">Leonardo da Vinci Multilateral Networks </v>
          </cell>
        </row>
        <row r="15">
          <cell r="A15" t="str">
            <v>Leonardo da Vinci Accompanying Measures</v>
          </cell>
        </row>
        <row r="16">
          <cell r="A16" t="str">
            <v xml:space="preserve">Grundtvig Multilateral Projects </v>
          </cell>
        </row>
        <row r="17">
          <cell r="A17" t="str">
            <v xml:space="preserve">Grundtvig Multilateral Networks </v>
          </cell>
        </row>
        <row r="18">
          <cell r="A18" t="str">
            <v>Grundtvig Accompanying Measures</v>
          </cell>
        </row>
        <row r="19">
          <cell r="A19" t="str">
            <v xml:space="preserve">Key Activity 1 Roma Multilateral projects </v>
          </cell>
        </row>
        <row r="20">
          <cell r="A20" t="str">
            <v xml:space="preserve">Key Activity 1 Roma Networks </v>
          </cell>
        </row>
        <row r="21">
          <cell r="A21" t="str">
            <v xml:space="preserve">Key Activity 1 Multilateral Networks </v>
          </cell>
        </row>
        <row r="22">
          <cell r="A22" t="str">
            <v>Key Activity 2 Multilateral Projects</v>
          </cell>
        </row>
        <row r="23">
          <cell r="A23" t="str">
            <v>Key Activity 2 Multilateral Networks</v>
          </cell>
        </row>
        <row r="24">
          <cell r="A24" t="str">
            <v>Key Activity 2 Accompanying Measures</v>
          </cell>
        </row>
        <row r="25">
          <cell r="A25" t="str">
            <v>Key Activity 3 Multilateral Projects</v>
          </cell>
        </row>
        <row r="26">
          <cell r="A26" t="str">
            <v xml:space="preserve">Key Activity 3 Multilateral Networks </v>
          </cell>
        </row>
        <row r="27">
          <cell r="A27" t="str">
            <v>Key Activity 4 Multilateral Projects</v>
          </cell>
        </row>
      </sheetData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"/>
      <sheetName val="OMsRECEBIDAS"/>
      <sheetName val=" OMsAPROVADAS"/>
      <sheetName val="DADOS_PROG"/>
      <sheetName val="PROG PT"/>
      <sheetName val="OM REC"/>
      <sheetName val="PROG ATZDA"/>
      <sheetName val="DADOS_RDO"/>
      <sheetName val="CONF.HH"/>
      <sheetName val="prod"/>
      <sheetName val="esp"/>
      <sheetName val="FAT.SEMANAL"/>
      <sheetName val="RES.SEMANAL"/>
      <sheetName val="RES. RDO_NOVO"/>
      <sheetName val="FAT.ATIV."/>
      <sheetName val="FAT.ATIV. (2)"/>
      <sheetName val="PROV."/>
      <sheetName val="RES.PROV."/>
      <sheetName val="HISTOGRAMA"/>
      <sheetName val="EXT.HH"/>
      <sheetName val="RES.OMs"/>
      <sheetName val="EMR"/>
      <sheetName val="EMR2"/>
      <sheetName val="MARIANA"/>
      <sheetName val="AFC"/>
      <sheetName val="APRV OMs"/>
      <sheetName val="CONF BM"/>
      <sheetName val="FL ROSTO"/>
      <sheetName val="$MÉDIO"/>
      <sheetName val="oms bm12"/>
      <sheetName val="P LUCAS"/>
      <sheetName val="P PLAN FAT"/>
    </sheetNames>
    <sheetDataSet>
      <sheetData sheetId="0">
        <row r="5">
          <cell r="B5" t="str">
            <v>Montador Andaime</v>
          </cell>
        </row>
        <row r="6">
          <cell r="B6" t="str">
            <v>Pintor Industrial</v>
          </cell>
        </row>
        <row r="7">
          <cell r="B7" t="str">
            <v>Pintor Letrista</v>
          </cell>
        </row>
        <row r="8">
          <cell r="B8" t="str">
            <v>Isolador</v>
          </cell>
        </row>
        <row r="9">
          <cell r="B9" t="str">
            <v>Funileiro</v>
          </cell>
        </row>
        <row r="10">
          <cell r="B10" t="str">
            <v>Pedreiro</v>
          </cell>
        </row>
        <row r="11">
          <cell r="B11" t="str">
            <v>Carpinteiro</v>
          </cell>
        </row>
        <row r="12">
          <cell r="B12" t="str">
            <v>Supervisor de Qualidade</v>
          </cell>
        </row>
        <row r="13">
          <cell r="B13" t="str">
            <v>Inspetor de Qualidade</v>
          </cell>
        </row>
        <row r="14">
          <cell r="B14" t="str">
            <v>Encarregado</v>
          </cell>
        </row>
        <row r="15">
          <cell r="B15" t="str">
            <v>Técnico de Planejamento</v>
          </cell>
        </row>
        <row r="16">
          <cell r="B16" t="str">
            <v>Técnico de Segurança</v>
          </cell>
        </row>
        <row r="17">
          <cell r="B17" t="str">
            <v>Montador Andaime - H.E.</v>
          </cell>
        </row>
        <row r="18">
          <cell r="B18" t="str">
            <v>Pintor Industrial - H.E.</v>
          </cell>
        </row>
        <row r="19">
          <cell r="B19" t="str">
            <v>Pintor Letrista - H.E.</v>
          </cell>
        </row>
        <row r="20">
          <cell r="B20" t="str">
            <v>Isolador - H.E.</v>
          </cell>
        </row>
        <row r="21">
          <cell r="B21" t="str">
            <v>Funileiro - H.E.</v>
          </cell>
        </row>
        <row r="22">
          <cell r="B22" t="str">
            <v>Pedreiro - H.E.</v>
          </cell>
        </row>
        <row r="23">
          <cell r="B23" t="str">
            <v>Carpinteiro - H.E.</v>
          </cell>
        </row>
        <row r="24">
          <cell r="B24" t="str">
            <v>Supervisor de Qualidade - H.E.</v>
          </cell>
        </row>
        <row r="25">
          <cell r="B25" t="str">
            <v>Encarregado - H.E.</v>
          </cell>
        </row>
        <row r="26">
          <cell r="B26" t="str">
            <v>Técnico de Planejamento - H.E.</v>
          </cell>
        </row>
        <row r="27">
          <cell r="B27" t="str">
            <v>Técnico de Segurança - H.E.</v>
          </cell>
        </row>
        <row r="28">
          <cell r="B28" t="str">
            <v>Montador Andaime - A. N.</v>
          </cell>
        </row>
        <row r="29">
          <cell r="B29" t="str">
            <v>Pintor Industrial - A. N.</v>
          </cell>
        </row>
        <row r="30">
          <cell r="B30" t="str">
            <v>Pintor Letrista - A. N.</v>
          </cell>
        </row>
        <row r="31">
          <cell r="B31" t="str">
            <v>Isolador - A. N.</v>
          </cell>
        </row>
        <row r="32">
          <cell r="B32" t="str">
            <v>Funileiro - A. N.</v>
          </cell>
        </row>
        <row r="33">
          <cell r="B33" t="str">
            <v>Pedreiro - A. N.</v>
          </cell>
        </row>
        <row r="34">
          <cell r="B34" t="str">
            <v>Carpinteiro - A. N.</v>
          </cell>
        </row>
        <row r="35">
          <cell r="B35" t="str">
            <v>Supervisor de Qualidade - A. N.</v>
          </cell>
        </row>
        <row r="36">
          <cell r="B36" t="str">
            <v>Encarregado - A. N.</v>
          </cell>
        </row>
        <row r="37">
          <cell r="B37" t="str">
            <v>Técnico de Planejamento - A. N.</v>
          </cell>
        </row>
        <row r="38">
          <cell r="B38" t="str">
            <v>Técnico de Segurança - A. N.</v>
          </cell>
        </row>
        <row r="40">
          <cell r="B40" t="str">
            <v>FUNÇÃO</v>
          </cell>
        </row>
        <row r="42">
          <cell r="B42" t="str">
            <v>EQUIPE_ANDAIME</v>
          </cell>
        </row>
        <row r="43">
          <cell r="B43" t="str">
            <v>EQUIPE_CIVIL</v>
          </cell>
        </row>
        <row r="44">
          <cell r="B44" t="str">
            <v>EQUIPE_ISOLAMENTO</v>
          </cell>
        </row>
        <row r="45">
          <cell r="B45" t="str">
            <v>EQUIPE_PINTURA</v>
          </cell>
        </row>
        <row r="46">
          <cell r="B46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5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11" Type="http://schemas.openxmlformats.org/officeDocument/2006/relationships/comments" Target="../comments1.xml"/><Relationship Id="rId5" Type="http://schemas.openxmlformats.org/officeDocument/2006/relationships/image" Target="../media/image1.emf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3.bin"/><Relationship Id="rId9" Type="http://schemas.openxmlformats.org/officeDocument/2006/relationships/oleObject" Target="../embeddings/oleObject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6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15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4.bin"/><Relationship Id="rId11" Type="http://schemas.openxmlformats.org/officeDocument/2006/relationships/comments" Target="../comments2.xml"/><Relationship Id="rId5" Type="http://schemas.openxmlformats.org/officeDocument/2006/relationships/image" Target="../media/image1.emf"/><Relationship Id="rId10" Type="http://schemas.openxmlformats.org/officeDocument/2006/relationships/oleObject" Target="../embeddings/oleObject18.bin"/><Relationship Id="rId4" Type="http://schemas.openxmlformats.org/officeDocument/2006/relationships/oleObject" Target="../embeddings/oleObject13.bin"/><Relationship Id="rId9" Type="http://schemas.openxmlformats.org/officeDocument/2006/relationships/oleObject" Target="../embeddings/oleObject1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0AF9-D6F9-4A72-B77A-839143DB430D}">
  <sheetPr>
    <pageSetUpPr fitToPage="1"/>
  </sheetPr>
  <dimension ref="A1:AI92"/>
  <sheetViews>
    <sheetView showGridLines="0" topLeftCell="A8" zoomScale="70" zoomScaleNormal="70" zoomScaleSheetLayoutView="89" workbookViewId="0">
      <selection activeCell="AE18" sqref="AE18"/>
    </sheetView>
  </sheetViews>
  <sheetFormatPr defaultColWidth="9.140625" defaultRowHeight="12.75" x14ac:dyDescent="0.2"/>
  <cols>
    <col min="1" max="1" width="18.42578125" style="101" customWidth="1"/>
    <col min="2" max="20" width="4.42578125" style="101" customWidth="1"/>
    <col min="21" max="21" width="5.42578125" style="101" customWidth="1"/>
    <col min="22" max="22" width="4.5703125" style="101" customWidth="1"/>
    <col min="23" max="23" width="28" style="101" customWidth="1"/>
    <col min="24" max="24" width="19.140625" style="101" customWidth="1"/>
    <col min="25" max="25" width="9.42578125" style="101" customWidth="1"/>
    <col min="26" max="26" width="9.5703125" style="101" customWidth="1"/>
    <col min="27" max="27" width="17.7109375" style="101" customWidth="1"/>
    <col min="28" max="28" width="23.5703125" style="101" customWidth="1"/>
    <col min="29" max="29" width="24.42578125" style="101" customWidth="1"/>
    <col min="30" max="30" width="9.140625" style="101"/>
    <col min="31" max="31" width="27.28515625" style="101" customWidth="1"/>
    <col min="32" max="34" width="9.140625" style="101"/>
    <col min="35" max="35" width="8.5703125" style="101" customWidth="1"/>
    <col min="36" max="16384" width="9.140625" style="101"/>
  </cols>
  <sheetData>
    <row r="1" spans="1:35" ht="30.75" customHeight="1" x14ac:dyDescent="0.2">
      <c r="A1" s="95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7"/>
      <c r="Y1" s="97"/>
      <c r="Z1" s="97"/>
      <c r="AA1" s="98"/>
      <c r="AB1" s="98"/>
      <c r="AC1" s="99"/>
      <c r="AD1" s="100"/>
      <c r="AE1" s="100"/>
      <c r="AF1" s="100"/>
      <c r="AG1" s="100"/>
      <c r="AH1" s="100"/>
      <c r="AI1" s="100"/>
    </row>
    <row r="2" spans="1:35" ht="14.25" customHeight="1" x14ac:dyDescent="0.2">
      <c r="A2" s="239" t="s">
        <v>64</v>
      </c>
      <c r="B2" s="256"/>
      <c r="C2" s="256"/>
      <c r="D2" s="256"/>
      <c r="E2" s="256"/>
      <c r="F2" s="259" t="s">
        <v>101</v>
      </c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60"/>
      <c r="S2" s="247" t="s">
        <v>65</v>
      </c>
      <c r="T2" s="248"/>
      <c r="U2" s="248"/>
      <c r="V2" s="248"/>
      <c r="W2" s="249"/>
      <c r="X2" s="247" t="s">
        <v>66</v>
      </c>
      <c r="Y2" s="248"/>
      <c r="Z2" s="249"/>
      <c r="AA2" s="247" t="s">
        <v>67</v>
      </c>
      <c r="AB2" s="249"/>
      <c r="AC2" s="102" t="s">
        <v>68</v>
      </c>
    </row>
    <row r="3" spans="1:35" ht="36.75" customHeight="1" x14ac:dyDescent="0.2">
      <c r="A3" s="257"/>
      <c r="B3" s="258"/>
      <c r="C3" s="258"/>
      <c r="D3" s="258"/>
      <c r="E3" s="258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  <c r="S3" s="253" t="s">
        <v>129</v>
      </c>
      <c r="T3" s="254"/>
      <c r="U3" s="254"/>
      <c r="V3" s="254"/>
      <c r="W3" s="255"/>
      <c r="X3" s="253"/>
      <c r="Y3" s="254"/>
      <c r="Z3" s="255"/>
      <c r="AA3" s="263">
        <f ca="1">TODAY()</f>
        <v>45845</v>
      </c>
      <c r="AB3" s="255"/>
      <c r="AC3" s="103"/>
    </row>
    <row r="4" spans="1:35" ht="13.5" customHeight="1" x14ac:dyDescent="0.2">
      <c r="A4" s="239" t="s">
        <v>69</v>
      </c>
      <c r="B4" s="240"/>
      <c r="C4" s="240"/>
      <c r="D4" s="240"/>
      <c r="E4" s="240"/>
      <c r="F4" s="243">
        <f>'CRONOGRAMA MACRO'!EJ40+'DESPESAS REEMBOLSÁVEIS'!F14</f>
        <v>3112987.4793958208</v>
      </c>
      <c r="G4" s="243"/>
      <c r="H4" s="243"/>
      <c r="I4" s="243"/>
      <c r="J4" s="243"/>
      <c r="K4" s="243"/>
      <c r="L4" s="243"/>
      <c r="M4" s="244"/>
      <c r="N4" s="247" t="s">
        <v>70</v>
      </c>
      <c r="O4" s="248"/>
      <c r="P4" s="248"/>
      <c r="Q4" s="248"/>
      <c r="R4" s="248"/>
      <c r="S4" s="248"/>
      <c r="T4" s="248"/>
      <c r="U4" s="248"/>
      <c r="V4" s="248"/>
      <c r="W4" s="249"/>
      <c r="X4" s="247" t="s">
        <v>71</v>
      </c>
      <c r="Y4" s="248"/>
      <c r="Z4" s="249"/>
      <c r="AA4" s="247" t="s">
        <v>72</v>
      </c>
      <c r="AB4" s="248"/>
      <c r="AC4" s="249"/>
    </row>
    <row r="5" spans="1:35" ht="30.75" customHeight="1" x14ac:dyDescent="0.2">
      <c r="A5" s="241"/>
      <c r="B5" s="242"/>
      <c r="C5" s="242"/>
      <c r="D5" s="242"/>
      <c r="E5" s="242"/>
      <c r="F5" s="245"/>
      <c r="G5" s="245"/>
      <c r="H5" s="245"/>
      <c r="I5" s="245"/>
      <c r="J5" s="245"/>
      <c r="K5" s="245"/>
      <c r="L5" s="245"/>
      <c r="M5" s="246"/>
      <c r="N5" s="250"/>
      <c r="O5" s="251"/>
      <c r="P5" s="251"/>
      <c r="Q5" s="251"/>
      <c r="R5" s="251"/>
      <c r="S5" s="251"/>
      <c r="T5" s="251"/>
      <c r="U5" s="251"/>
      <c r="V5" s="251"/>
      <c r="W5" s="252"/>
      <c r="X5" s="253" t="s">
        <v>73</v>
      </c>
      <c r="Y5" s="254"/>
      <c r="Z5" s="255"/>
      <c r="AA5" s="253" t="s">
        <v>74</v>
      </c>
      <c r="AB5" s="254"/>
      <c r="AC5" s="255"/>
    </row>
    <row r="6" spans="1:35" ht="12.75" customHeight="1" x14ac:dyDescent="0.2">
      <c r="A6" s="104"/>
      <c r="X6" s="105"/>
      <c r="Y6" s="106"/>
      <c r="Z6" s="106"/>
      <c r="AA6" s="107"/>
      <c r="AB6" s="107"/>
      <c r="AC6" s="108"/>
    </row>
    <row r="7" spans="1:35" ht="12.75" customHeight="1" x14ac:dyDescent="0.2">
      <c r="A7" s="104"/>
      <c r="G7" s="109"/>
      <c r="H7" s="110"/>
      <c r="R7" s="109"/>
      <c r="X7" s="111"/>
      <c r="AA7" s="112"/>
      <c r="AB7" s="112"/>
      <c r="AC7" s="113"/>
    </row>
    <row r="8" spans="1:35" ht="20.100000000000001" customHeight="1" x14ac:dyDescent="0.2">
      <c r="A8" s="104"/>
      <c r="E8" s="109"/>
      <c r="X8" s="234" t="s">
        <v>75</v>
      </c>
      <c r="Y8" s="234"/>
      <c r="Z8" s="234"/>
      <c r="AA8" s="234"/>
      <c r="AB8" s="235">
        <f>'CRONOGRAMA MACRO'!C22</f>
        <v>3952.89</v>
      </c>
      <c r="AC8" s="236"/>
    </row>
    <row r="9" spans="1:35" ht="20.100000000000001" customHeight="1" x14ac:dyDescent="0.2">
      <c r="A9" s="104"/>
      <c r="E9" s="109"/>
      <c r="X9" s="221" t="s">
        <v>76</v>
      </c>
      <c r="Y9" s="222"/>
      <c r="Z9" s="222"/>
      <c r="AA9" s="223"/>
      <c r="AB9" s="237">
        <f>'CRONOGRAMA MACRO'!G10</f>
        <v>44984</v>
      </c>
      <c r="AC9" s="238"/>
    </row>
    <row r="10" spans="1:35" ht="20.100000000000001" customHeight="1" x14ac:dyDescent="0.2">
      <c r="A10" s="104"/>
      <c r="E10" s="109"/>
      <c r="X10" s="221" t="s">
        <v>77</v>
      </c>
      <c r="Y10" s="222"/>
      <c r="Z10" s="222"/>
      <c r="AA10" s="223"/>
      <c r="AB10" s="237">
        <f>'CRONOGRAMA MACRO'!CX10</f>
        <v>45079</v>
      </c>
      <c r="AC10" s="238"/>
    </row>
    <row r="11" spans="1:35" ht="20.100000000000001" customHeight="1" x14ac:dyDescent="0.2">
      <c r="A11" s="104"/>
      <c r="X11" s="221" t="s">
        <v>17</v>
      </c>
      <c r="Y11" s="222"/>
      <c r="Z11" s="222"/>
      <c r="AA11" s="223"/>
      <c r="AB11" s="230">
        <v>20</v>
      </c>
      <c r="AC11" s="231"/>
    </row>
    <row r="12" spans="1:35" ht="20.100000000000001" customHeight="1" x14ac:dyDescent="0.2">
      <c r="A12" s="104"/>
      <c r="X12" s="221" t="s">
        <v>78</v>
      </c>
      <c r="Y12" s="222"/>
      <c r="Z12" s="222"/>
      <c r="AA12" s="223"/>
      <c r="AB12" s="232">
        <f>'CRONOGRAMA MACRO'!F32</f>
        <v>2.2599999999999998</v>
      </c>
      <c r="AC12" s="233"/>
      <c r="AD12" s="101" t="s">
        <v>79</v>
      </c>
    </row>
    <row r="13" spans="1:35" ht="20.100000000000001" customHeight="1" x14ac:dyDescent="0.2">
      <c r="A13" s="114"/>
      <c r="B13" s="110"/>
      <c r="C13" s="110"/>
      <c r="D13" s="110"/>
      <c r="E13" s="110"/>
      <c r="F13" s="110"/>
      <c r="G13" s="110"/>
      <c r="H13" s="110"/>
      <c r="I13" s="110"/>
      <c r="J13" s="109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X13" s="221" t="s">
        <v>80</v>
      </c>
      <c r="Y13" s="222"/>
      <c r="Z13" s="222"/>
      <c r="AA13" s="223"/>
      <c r="AB13" s="232">
        <f>(AB8/(AB11*AB12))</f>
        <v>87.4533185840708</v>
      </c>
      <c r="AC13" s="233"/>
    </row>
    <row r="14" spans="1:35" ht="20.100000000000001" customHeight="1" x14ac:dyDescent="0.2">
      <c r="A14" s="104"/>
      <c r="X14" s="221" t="s">
        <v>81</v>
      </c>
      <c r="Y14" s="222"/>
      <c r="Z14" s="222"/>
      <c r="AA14" s="223"/>
      <c r="AB14" s="224">
        <f>AB13*8.8*AB11</f>
        <v>15391.784070796461</v>
      </c>
      <c r="AC14" s="225"/>
    </row>
    <row r="15" spans="1:35" ht="20.100000000000001" customHeight="1" x14ac:dyDescent="0.2">
      <c r="A15" s="104"/>
      <c r="X15" s="226"/>
      <c r="Y15" s="227"/>
      <c r="Z15" s="227"/>
      <c r="AA15" s="227"/>
      <c r="AB15" s="228"/>
      <c r="AC15" s="229"/>
    </row>
    <row r="16" spans="1:35" ht="20.100000000000001" customHeight="1" x14ac:dyDescent="0.2">
      <c r="A16" s="104"/>
      <c r="X16" s="207"/>
      <c r="Y16" s="176"/>
      <c r="Z16" s="176"/>
      <c r="AA16" s="176"/>
      <c r="AB16" s="184"/>
      <c r="AC16" s="208"/>
      <c r="AE16" s="116"/>
    </row>
    <row r="17" spans="1:32" ht="20.100000000000001" customHeight="1" x14ac:dyDescent="0.25">
      <c r="A17" s="104"/>
      <c r="X17" s="111"/>
      <c r="AC17" s="117"/>
      <c r="AE17" s="118"/>
    </row>
    <row r="18" spans="1:32" ht="20.100000000000001" customHeight="1" x14ac:dyDescent="0.2">
      <c r="A18" s="104"/>
      <c r="X18" s="111"/>
      <c r="AC18" s="117"/>
      <c r="AE18" s="119"/>
      <c r="AF18" s="119"/>
    </row>
    <row r="19" spans="1:32" ht="20.100000000000001" customHeight="1" x14ac:dyDescent="0.2">
      <c r="A19" s="104"/>
      <c r="X19" s="111"/>
      <c r="AC19" s="117"/>
    </row>
    <row r="20" spans="1:32" ht="20.100000000000001" customHeight="1" x14ac:dyDescent="0.2">
      <c r="A20" s="104"/>
      <c r="X20" s="111"/>
      <c r="AC20" s="117"/>
      <c r="AE20" s="120"/>
    </row>
    <row r="21" spans="1:32" ht="20.100000000000001" customHeight="1" x14ac:dyDescent="0.2">
      <c r="A21" s="104"/>
      <c r="X21" s="111"/>
      <c r="AC21" s="117"/>
      <c r="AE21" s="119"/>
      <c r="AF21" s="119"/>
    </row>
    <row r="22" spans="1:32" ht="20.100000000000001" customHeight="1" x14ac:dyDescent="0.2">
      <c r="A22" s="104"/>
      <c r="X22" s="207"/>
      <c r="Y22" s="176"/>
      <c r="Z22" s="176"/>
      <c r="AA22" s="176"/>
      <c r="AB22" s="184"/>
      <c r="AC22" s="208"/>
      <c r="AE22" s="119"/>
    </row>
    <row r="23" spans="1:32" ht="20.100000000000001" customHeight="1" x14ac:dyDescent="0.2">
      <c r="A23" s="104"/>
      <c r="X23" s="111"/>
      <c r="AC23" s="117"/>
      <c r="AE23" s="119"/>
    </row>
    <row r="24" spans="1:32" ht="20.100000000000001" customHeight="1" x14ac:dyDescent="0.2">
      <c r="A24" s="104"/>
      <c r="X24" s="111"/>
      <c r="AC24" s="117"/>
      <c r="AE24" s="119"/>
    </row>
    <row r="25" spans="1:32" ht="20.100000000000001" customHeight="1" x14ac:dyDescent="0.2">
      <c r="A25" s="104"/>
      <c r="X25" s="111"/>
      <c r="AC25" s="117"/>
      <c r="AE25" s="119"/>
    </row>
    <row r="26" spans="1:32" ht="20.100000000000001" customHeight="1" x14ac:dyDescent="0.2">
      <c r="A26" s="104"/>
      <c r="X26" s="111"/>
      <c r="AC26" s="117"/>
      <c r="AE26" s="119"/>
    </row>
    <row r="27" spans="1:32" ht="20.100000000000001" customHeight="1" x14ac:dyDescent="0.2">
      <c r="A27" s="104"/>
      <c r="K27" s="110"/>
      <c r="X27" s="111"/>
      <c r="AC27" s="117"/>
      <c r="AE27" s="119"/>
    </row>
    <row r="28" spans="1:32" ht="20.100000000000001" customHeight="1" x14ac:dyDescent="0.2">
      <c r="A28" s="104"/>
      <c r="X28" s="111"/>
      <c r="AC28" s="117"/>
    </row>
    <row r="29" spans="1:32" ht="20.100000000000001" customHeight="1" x14ac:dyDescent="0.2">
      <c r="A29" s="104"/>
      <c r="X29" s="111"/>
      <c r="AC29" s="117"/>
    </row>
    <row r="30" spans="1:32" ht="20.100000000000001" customHeight="1" x14ac:dyDescent="0.2">
      <c r="A30" s="104"/>
      <c r="X30" s="111"/>
      <c r="AC30" s="117"/>
    </row>
    <row r="31" spans="1:32" ht="20.100000000000001" customHeight="1" x14ac:dyDescent="0.2">
      <c r="A31" s="104"/>
      <c r="X31" s="121"/>
      <c r="Y31" s="122"/>
      <c r="Z31" s="122"/>
      <c r="AA31" s="122"/>
      <c r="AB31" s="123"/>
      <c r="AC31" s="124"/>
    </row>
    <row r="32" spans="1:32" ht="20.100000000000001" customHeight="1" x14ac:dyDescent="0.2">
      <c r="A32" s="104"/>
      <c r="X32" s="125"/>
      <c r="Y32" s="126"/>
      <c r="Z32" s="126"/>
      <c r="AA32" s="126"/>
      <c r="AB32" s="115"/>
      <c r="AC32" s="127"/>
    </row>
    <row r="33" spans="1:35" ht="20.100000000000001" customHeight="1" x14ac:dyDescent="0.2">
      <c r="A33" s="104"/>
      <c r="X33" s="128"/>
      <c r="Y33" s="112"/>
      <c r="Z33" s="112"/>
      <c r="AA33" s="112"/>
      <c r="AB33" s="115"/>
      <c r="AC33" s="127"/>
    </row>
    <row r="34" spans="1:35" ht="5.25" customHeight="1" x14ac:dyDescent="0.2">
      <c r="A34" s="104"/>
      <c r="X34" s="128"/>
      <c r="Y34" s="112"/>
      <c r="Z34" s="112"/>
      <c r="AA34" s="112"/>
      <c r="AB34" s="129"/>
      <c r="AC34" s="127"/>
    </row>
    <row r="35" spans="1:35" ht="24.75" customHeight="1" x14ac:dyDescent="0.2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1"/>
      <c r="X35" s="128"/>
      <c r="Y35" s="112"/>
      <c r="Z35" s="112"/>
      <c r="AA35" s="112"/>
      <c r="AB35" s="129"/>
      <c r="AC35" s="127"/>
    </row>
    <row r="36" spans="1:35" ht="21.95" customHeight="1" x14ac:dyDescent="0.2">
      <c r="A36" s="212" t="s">
        <v>82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 t="s">
        <v>83</v>
      </c>
      <c r="N36" s="213"/>
      <c r="O36" s="213"/>
      <c r="P36" s="213"/>
      <c r="Q36" s="213"/>
      <c r="R36" s="213"/>
      <c r="S36" s="213"/>
      <c r="T36" s="213"/>
      <c r="U36" s="213"/>
      <c r="V36" s="213"/>
      <c r="W36" s="214"/>
      <c r="X36" s="130"/>
      <c r="Y36" s="112"/>
      <c r="Z36" s="112"/>
      <c r="AA36" s="112"/>
      <c r="AB36" s="112"/>
      <c r="AC36" s="113"/>
    </row>
    <row r="37" spans="1:35" ht="21.95" customHeight="1" x14ac:dyDescent="0.25">
      <c r="A37" s="215" t="s">
        <v>84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7"/>
      <c r="M37" s="218" t="s">
        <v>85</v>
      </c>
      <c r="N37" s="219"/>
      <c r="O37" s="219"/>
      <c r="P37" s="219"/>
      <c r="Q37" s="219"/>
      <c r="R37" s="219"/>
      <c r="S37" s="219"/>
      <c r="T37" s="219"/>
      <c r="U37" s="219"/>
      <c r="V37" s="219"/>
      <c r="W37" s="220"/>
      <c r="X37" s="197" t="s">
        <v>86</v>
      </c>
      <c r="Y37" s="198"/>
      <c r="Z37" s="198"/>
      <c r="AA37" s="198"/>
      <c r="AB37" s="198"/>
      <c r="AC37" s="199"/>
    </row>
    <row r="38" spans="1:35" ht="21.95" customHeight="1" x14ac:dyDescent="0.2">
      <c r="A38" s="131" t="s">
        <v>87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3"/>
      <c r="M38" s="134" t="s">
        <v>91</v>
      </c>
      <c r="N38" s="132"/>
      <c r="O38" s="132"/>
      <c r="P38" s="132"/>
      <c r="Q38" s="132"/>
      <c r="R38" s="132"/>
      <c r="S38" s="132"/>
      <c r="T38" s="132"/>
      <c r="U38" s="135"/>
      <c r="V38" s="135"/>
      <c r="W38" s="136"/>
      <c r="X38" s="185" t="s">
        <v>89</v>
      </c>
      <c r="Y38" s="186"/>
      <c r="Z38" s="186"/>
      <c r="AA38" s="186"/>
      <c r="AB38" s="186"/>
      <c r="AC38" s="187"/>
    </row>
    <row r="39" spans="1:35" ht="21.95" customHeight="1" x14ac:dyDescent="0.2">
      <c r="A39" s="131" t="s">
        <v>90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3"/>
      <c r="M39" s="134" t="s">
        <v>102</v>
      </c>
      <c r="N39" s="132"/>
      <c r="O39" s="132"/>
      <c r="P39" s="132"/>
      <c r="Q39" s="132"/>
      <c r="R39" s="132"/>
      <c r="S39" s="132"/>
      <c r="T39" s="132"/>
      <c r="U39" s="135"/>
      <c r="V39" s="135"/>
      <c r="W39" s="136"/>
      <c r="X39" s="185" t="s">
        <v>92</v>
      </c>
      <c r="Y39" s="186"/>
      <c r="Z39" s="186"/>
      <c r="AA39" s="186"/>
      <c r="AB39" s="186"/>
      <c r="AC39" s="187"/>
    </row>
    <row r="40" spans="1:35" ht="21.95" customHeight="1" x14ac:dyDescent="0.2">
      <c r="A40" s="131" t="s">
        <v>93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3"/>
      <c r="M40" s="134" t="s">
        <v>103</v>
      </c>
      <c r="N40" s="132"/>
      <c r="O40" s="132"/>
      <c r="P40" s="132"/>
      <c r="Q40" s="132"/>
      <c r="R40" s="132"/>
      <c r="S40" s="132"/>
      <c r="T40" s="132"/>
      <c r="U40" s="135"/>
      <c r="V40" s="135"/>
      <c r="W40" s="136"/>
      <c r="X40" s="185" t="s">
        <v>94</v>
      </c>
      <c r="Y40" s="186"/>
      <c r="Z40" s="186"/>
      <c r="AA40" s="186"/>
      <c r="AB40" s="186"/>
      <c r="AC40" s="187"/>
    </row>
    <row r="41" spans="1:35" ht="21.95" customHeight="1" x14ac:dyDescent="0.2">
      <c r="A41" s="131" t="s">
        <v>95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3"/>
      <c r="M41" s="134" t="s">
        <v>88</v>
      </c>
      <c r="N41" s="132"/>
      <c r="O41" s="132"/>
      <c r="P41" s="132"/>
      <c r="Q41" s="132"/>
      <c r="R41" s="132"/>
      <c r="S41" s="132"/>
      <c r="T41" s="132"/>
      <c r="U41" s="135"/>
      <c r="V41" s="135"/>
      <c r="W41" s="136"/>
      <c r="X41" s="185" t="s">
        <v>96</v>
      </c>
      <c r="Y41" s="186"/>
      <c r="Z41" s="186"/>
      <c r="AA41" s="186"/>
      <c r="AB41" s="186"/>
      <c r="AC41" s="187"/>
    </row>
    <row r="42" spans="1:35" ht="15.75" x14ac:dyDescent="0.25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90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90"/>
      <c r="X42" s="197" t="s">
        <v>97</v>
      </c>
      <c r="Y42" s="198"/>
      <c r="Z42" s="198"/>
      <c r="AA42" s="198"/>
      <c r="AB42" s="198"/>
      <c r="AC42" s="199"/>
      <c r="AD42" s="137"/>
      <c r="AE42" s="137"/>
      <c r="AF42" s="137"/>
      <c r="AG42" s="137"/>
      <c r="AH42" s="137"/>
      <c r="AI42" s="137"/>
    </row>
    <row r="43" spans="1:35" ht="12.75" customHeight="1" x14ac:dyDescent="0.2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3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3"/>
      <c r="X43" s="185" t="s">
        <v>98</v>
      </c>
      <c r="Y43" s="186"/>
      <c r="Z43" s="186"/>
      <c r="AA43" s="186"/>
      <c r="AB43" s="186"/>
      <c r="AC43" s="187"/>
    </row>
    <row r="44" spans="1:35" ht="12.75" customHeight="1" x14ac:dyDescent="0.2">
      <c r="A44" s="191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3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3"/>
      <c r="X44" s="185"/>
      <c r="Y44" s="186"/>
      <c r="Z44" s="186"/>
      <c r="AA44" s="186"/>
      <c r="AB44" s="186"/>
      <c r="AC44" s="187"/>
    </row>
    <row r="45" spans="1:35" ht="12.75" customHeight="1" x14ac:dyDescent="0.2">
      <c r="A45" s="191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3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3"/>
      <c r="X45" s="185"/>
      <c r="Y45" s="186"/>
      <c r="Z45" s="186"/>
      <c r="AA45" s="186"/>
      <c r="AB45" s="186"/>
      <c r="AC45" s="187"/>
    </row>
    <row r="46" spans="1:35" ht="12.75" customHeight="1" x14ac:dyDescent="0.2">
      <c r="A46" s="194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6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6"/>
      <c r="X46" s="185"/>
      <c r="Y46" s="186"/>
      <c r="Z46" s="186"/>
      <c r="AA46" s="186"/>
      <c r="AB46" s="186"/>
      <c r="AC46" s="187"/>
    </row>
    <row r="47" spans="1:35" ht="23.25" customHeight="1" x14ac:dyDescent="0.2">
      <c r="A47" s="203" t="s">
        <v>99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5"/>
      <c r="M47" s="206" t="s">
        <v>100</v>
      </c>
      <c r="N47" s="204"/>
      <c r="O47" s="204"/>
      <c r="P47" s="204"/>
      <c r="Q47" s="204"/>
      <c r="R47" s="204"/>
      <c r="S47" s="204"/>
      <c r="T47" s="204"/>
      <c r="U47" s="204"/>
      <c r="V47" s="204"/>
      <c r="W47" s="205"/>
      <c r="X47" s="200"/>
      <c r="Y47" s="201"/>
      <c r="Z47" s="201"/>
      <c r="AA47" s="201"/>
      <c r="AB47" s="201"/>
      <c r="AC47" s="202"/>
    </row>
    <row r="49" spans="1:29" ht="15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80"/>
      <c r="Y49" s="180"/>
      <c r="Z49" s="180"/>
      <c r="AA49" s="173"/>
      <c r="AB49" s="173"/>
      <c r="AC49" s="173"/>
    </row>
    <row r="50" spans="1:29" ht="12.75" customHeight="1" x14ac:dyDescent="0.2">
      <c r="A50" s="181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AA50" s="182"/>
      <c r="AB50" s="183"/>
      <c r="AC50" s="183"/>
    </row>
    <row r="51" spans="1:29" ht="12.75" customHeight="1" x14ac:dyDescent="0.2">
      <c r="C51" s="139"/>
      <c r="K51" s="109"/>
      <c r="S51" s="139"/>
      <c r="AA51" s="183"/>
      <c r="AB51" s="183"/>
      <c r="AC51" s="183"/>
    </row>
    <row r="52" spans="1:29" x14ac:dyDescent="0.2">
      <c r="AA52" s="173"/>
      <c r="AB52" s="173"/>
      <c r="AC52" s="173"/>
    </row>
    <row r="53" spans="1:29" x14ac:dyDescent="0.2">
      <c r="AA53" s="184"/>
      <c r="AB53" s="184"/>
      <c r="AC53" s="184"/>
    </row>
    <row r="54" spans="1:29" x14ac:dyDescent="0.2">
      <c r="G54" s="109"/>
      <c r="H54" s="110"/>
      <c r="R54" s="109"/>
      <c r="AA54" s="184"/>
      <c r="AB54" s="184"/>
      <c r="AC54" s="184"/>
    </row>
    <row r="55" spans="1:29" x14ac:dyDescent="0.2">
      <c r="E55" s="109"/>
      <c r="X55" s="173"/>
      <c r="Y55" s="174"/>
      <c r="Z55" s="174"/>
      <c r="AA55" s="173"/>
      <c r="AB55" s="173"/>
      <c r="AC55" s="173"/>
    </row>
    <row r="56" spans="1:29" x14ac:dyDescent="0.2">
      <c r="E56" s="109"/>
      <c r="X56" s="173"/>
      <c r="Y56" s="174"/>
      <c r="Z56" s="174"/>
      <c r="AA56" s="184"/>
      <c r="AB56" s="184"/>
      <c r="AC56" s="184"/>
    </row>
    <row r="57" spans="1:29" x14ac:dyDescent="0.2">
      <c r="E57" s="109"/>
      <c r="X57" s="173"/>
      <c r="Y57" s="174"/>
      <c r="Z57" s="174"/>
      <c r="AA57" s="184"/>
      <c r="AB57" s="184"/>
      <c r="AC57" s="184"/>
    </row>
    <row r="58" spans="1:29" ht="20.100000000000001" customHeight="1" x14ac:dyDescent="0.2">
      <c r="X58" s="123"/>
      <c r="Y58" s="174"/>
      <c r="Z58" s="174"/>
      <c r="AA58" s="174"/>
      <c r="AB58" s="174"/>
      <c r="AC58" s="174"/>
    </row>
    <row r="59" spans="1:29" ht="20.100000000000001" customHeight="1" x14ac:dyDescent="0.2">
      <c r="X59" s="123"/>
      <c r="Y59" s="175"/>
      <c r="Z59" s="176"/>
      <c r="AA59" s="176"/>
      <c r="AB59" s="176"/>
      <c r="AC59" s="176"/>
    </row>
    <row r="60" spans="1:29" ht="20.100000000000001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09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X60" s="177"/>
      <c r="Y60" s="177"/>
      <c r="Z60" s="177"/>
      <c r="AA60" s="177"/>
      <c r="AB60" s="123"/>
      <c r="AC60" s="141"/>
    </row>
    <row r="61" spans="1:29" ht="20.100000000000001" customHeight="1" x14ac:dyDescent="0.2">
      <c r="X61" s="178"/>
      <c r="Y61" s="178"/>
      <c r="Z61" s="178"/>
      <c r="AA61" s="178"/>
      <c r="AB61" s="115"/>
      <c r="AC61" s="142"/>
    </row>
    <row r="62" spans="1:29" ht="20.100000000000001" customHeight="1" x14ac:dyDescent="0.2">
      <c r="X62" s="174"/>
      <c r="Y62" s="174"/>
      <c r="Z62" s="174"/>
      <c r="AA62" s="174"/>
      <c r="AB62" s="115"/>
      <c r="AC62" s="142"/>
    </row>
    <row r="63" spans="1:29" ht="20.100000000000001" customHeight="1" x14ac:dyDescent="0.2">
      <c r="X63" s="174"/>
      <c r="Y63" s="174"/>
      <c r="Z63" s="174"/>
      <c r="AA63" s="174"/>
      <c r="AB63" s="115"/>
      <c r="AC63" s="142"/>
    </row>
    <row r="64" spans="1:29" ht="20.100000000000001" customHeight="1" x14ac:dyDescent="0.2">
      <c r="X64" s="174"/>
      <c r="Y64" s="174"/>
      <c r="Z64" s="174"/>
      <c r="AA64" s="174"/>
      <c r="AB64" s="129"/>
      <c r="AC64" s="142"/>
    </row>
    <row r="65" spans="11:29" x14ac:dyDescent="0.2">
      <c r="X65" s="173"/>
      <c r="Y65" s="174"/>
      <c r="Z65" s="174"/>
      <c r="AA65" s="174"/>
      <c r="AB65" s="174"/>
      <c r="AC65" s="174"/>
    </row>
    <row r="66" spans="11:29" x14ac:dyDescent="0.2">
      <c r="X66" s="173"/>
      <c r="Y66" s="174"/>
      <c r="Z66" s="174"/>
      <c r="AA66" s="174"/>
      <c r="AB66" s="174"/>
      <c r="AC66" s="174"/>
    </row>
    <row r="67" spans="11:29" ht="20.100000000000001" customHeight="1" x14ac:dyDescent="0.2">
      <c r="X67" s="123"/>
      <c r="Y67" s="174"/>
      <c r="Z67" s="174"/>
      <c r="AA67" s="174"/>
      <c r="AB67" s="174"/>
      <c r="AC67" s="174"/>
    </row>
    <row r="68" spans="11:29" ht="20.100000000000001" customHeight="1" x14ac:dyDescent="0.2">
      <c r="X68" s="123"/>
      <c r="Y68" s="175"/>
      <c r="Z68" s="176"/>
      <c r="AA68" s="176"/>
      <c r="AB68" s="176"/>
      <c r="AC68" s="176"/>
    </row>
    <row r="69" spans="11:29" ht="20.100000000000001" customHeight="1" x14ac:dyDescent="0.2">
      <c r="X69" s="177"/>
      <c r="Y69" s="177"/>
      <c r="Z69" s="177"/>
      <c r="AA69" s="177"/>
      <c r="AB69" s="123"/>
      <c r="AC69" s="141"/>
    </row>
    <row r="70" spans="11:29" ht="20.100000000000001" customHeight="1" x14ac:dyDescent="0.2">
      <c r="X70" s="178"/>
      <c r="Y70" s="178"/>
      <c r="Z70" s="178"/>
      <c r="AA70" s="178"/>
      <c r="AB70" s="115"/>
      <c r="AC70" s="142"/>
    </row>
    <row r="71" spans="11:29" ht="20.100000000000001" customHeight="1" x14ac:dyDescent="0.2">
      <c r="X71" s="174"/>
      <c r="Y71" s="174"/>
      <c r="Z71" s="174"/>
      <c r="AA71" s="174"/>
      <c r="AB71" s="115"/>
      <c r="AC71" s="142"/>
    </row>
    <row r="72" spans="11:29" ht="20.100000000000001" customHeight="1" x14ac:dyDescent="0.2">
      <c r="X72" s="174"/>
      <c r="Y72" s="174"/>
      <c r="Z72" s="174"/>
      <c r="AA72" s="174"/>
      <c r="AB72" s="115"/>
      <c r="AC72" s="142"/>
    </row>
    <row r="73" spans="11:29" ht="20.100000000000001" customHeight="1" x14ac:dyDescent="0.2">
      <c r="X73" s="174"/>
      <c r="Y73" s="174"/>
      <c r="Z73" s="174"/>
      <c r="AA73" s="174"/>
      <c r="AB73" s="129"/>
      <c r="AC73" s="142"/>
    </row>
    <row r="74" spans="11:29" ht="20.100000000000001" customHeight="1" x14ac:dyDescent="0.2">
      <c r="K74" s="110"/>
      <c r="X74" s="173"/>
      <c r="Y74" s="174"/>
      <c r="Z74" s="174"/>
      <c r="AA74" s="174"/>
      <c r="AB74" s="174"/>
      <c r="AC74" s="174"/>
    </row>
    <row r="75" spans="11:29" x14ac:dyDescent="0.2">
      <c r="X75" s="173"/>
      <c r="Y75" s="174"/>
      <c r="Z75" s="174"/>
      <c r="AA75" s="174"/>
      <c r="AB75" s="174"/>
      <c r="AC75" s="174"/>
    </row>
    <row r="76" spans="11:29" ht="20.100000000000001" customHeight="1" x14ac:dyDescent="0.2">
      <c r="X76" s="123"/>
      <c r="Y76" s="174"/>
      <c r="Z76" s="174"/>
      <c r="AA76" s="174"/>
      <c r="AB76" s="174"/>
      <c r="AC76" s="174"/>
    </row>
    <row r="77" spans="11:29" ht="20.100000000000001" customHeight="1" x14ac:dyDescent="0.2">
      <c r="X77" s="123"/>
      <c r="Y77" s="175"/>
      <c r="Z77" s="176"/>
      <c r="AA77" s="176"/>
      <c r="AB77" s="176"/>
      <c r="AC77" s="176"/>
    </row>
    <row r="78" spans="11:29" ht="20.100000000000001" customHeight="1" x14ac:dyDescent="0.2">
      <c r="X78" s="177"/>
      <c r="Y78" s="177"/>
      <c r="Z78" s="177"/>
      <c r="AA78" s="177"/>
      <c r="AB78" s="123"/>
      <c r="AC78" s="141"/>
    </row>
    <row r="79" spans="11:29" ht="20.100000000000001" customHeight="1" x14ac:dyDescent="0.2">
      <c r="X79" s="178"/>
      <c r="Y79" s="178"/>
      <c r="Z79" s="178"/>
      <c r="AA79" s="178"/>
      <c r="AB79" s="143"/>
      <c r="AC79" s="142"/>
    </row>
    <row r="80" spans="11:29" ht="20.100000000000001" customHeight="1" x14ac:dyDescent="0.2">
      <c r="X80" s="174"/>
      <c r="Y80" s="174"/>
      <c r="Z80" s="174"/>
      <c r="AA80" s="174"/>
      <c r="AB80" s="143"/>
      <c r="AC80" s="144"/>
    </row>
    <row r="81" spans="1:29" ht="20.100000000000001" customHeight="1" x14ac:dyDescent="0.2">
      <c r="X81" s="174"/>
      <c r="Y81" s="174"/>
      <c r="Z81" s="174"/>
      <c r="AA81" s="174"/>
      <c r="AB81" s="143"/>
      <c r="AC81" s="144"/>
    </row>
    <row r="82" spans="1:29" ht="20.100000000000001" customHeight="1" x14ac:dyDescent="0.2">
      <c r="X82" s="174"/>
      <c r="Y82" s="174"/>
      <c r="Z82" s="174"/>
      <c r="AA82" s="174"/>
      <c r="AB82" s="129"/>
      <c r="AC82" s="142"/>
    </row>
    <row r="83" spans="1:29" ht="52.5" customHeight="1" x14ac:dyDescent="0.2">
      <c r="X83" s="170"/>
      <c r="Y83" s="170"/>
      <c r="Z83" s="170"/>
      <c r="AA83" s="170"/>
      <c r="AB83" s="170"/>
      <c r="AC83" s="170"/>
    </row>
    <row r="84" spans="1:29" ht="20.100000000000001" customHeight="1" x14ac:dyDescent="0.2">
      <c r="X84" s="140"/>
      <c r="Y84" s="140"/>
      <c r="Z84" s="140"/>
      <c r="AA84" s="140"/>
      <c r="AB84" s="129"/>
      <c r="AC84" s="142"/>
    </row>
    <row r="85" spans="1:29" ht="20.100000000000001" customHeight="1" x14ac:dyDescent="0.2">
      <c r="X85" s="140"/>
      <c r="Y85" s="140"/>
      <c r="Z85" s="140"/>
      <c r="AA85" s="140"/>
      <c r="AB85" s="129"/>
      <c r="AC85" s="142"/>
    </row>
    <row r="86" spans="1:29" ht="20.100000000000001" customHeight="1" x14ac:dyDescent="0.2">
      <c r="X86" s="140"/>
      <c r="Y86" s="140"/>
      <c r="Z86" s="140"/>
      <c r="AA86" s="140"/>
      <c r="AB86" s="129"/>
      <c r="AC86" s="142"/>
    </row>
    <row r="87" spans="1:29" ht="15" x14ac:dyDescent="0.2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37"/>
      <c r="Y87" s="137"/>
      <c r="Z87" s="137"/>
      <c r="AA87" s="137"/>
      <c r="AB87" s="137"/>
      <c r="AC87" s="137"/>
    </row>
    <row r="91" spans="1:29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29" x14ac:dyDescent="0.2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</row>
  </sheetData>
  <mergeCells count="95">
    <mergeCell ref="A2:E3"/>
    <mergeCell ref="F2:R3"/>
    <mergeCell ref="S2:W2"/>
    <mergeCell ref="X2:Z2"/>
    <mergeCell ref="AA2:AB2"/>
    <mergeCell ref="S3:W3"/>
    <mergeCell ref="X3:Z3"/>
    <mergeCell ref="AA3:AB3"/>
    <mergeCell ref="A4:E5"/>
    <mergeCell ref="F4:M5"/>
    <mergeCell ref="N4:W4"/>
    <mergeCell ref="X4:Z4"/>
    <mergeCell ref="AA4:AC4"/>
    <mergeCell ref="N5:W5"/>
    <mergeCell ref="X5:Z5"/>
    <mergeCell ref="AA5:AC5"/>
    <mergeCell ref="X8:AA8"/>
    <mergeCell ref="AB8:AC8"/>
    <mergeCell ref="X9:AA9"/>
    <mergeCell ref="AB9:AC9"/>
    <mergeCell ref="X10:AA10"/>
    <mergeCell ref="AB10:AC10"/>
    <mergeCell ref="X11:AA11"/>
    <mergeCell ref="AB11:AC11"/>
    <mergeCell ref="X12:AA12"/>
    <mergeCell ref="AB12:AC12"/>
    <mergeCell ref="X13:AA13"/>
    <mergeCell ref="AB13:AC13"/>
    <mergeCell ref="X14:AA14"/>
    <mergeCell ref="AB14:AC14"/>
    <mergeCell ref="X15:AA15"/>
    <mergeCell ref="AB15:AC15"/>
    <mergeCell ref="X16:AA16"/>
    <mergeCell ref="AB16:AC16"/>
    <mergeCell ref="X40:AC40"/>
    <mergeCell ref="X22:AA22"/>
    <mergeCell ref="AB22:AC22"/>
    <mergeCell ref="A35:L35"/>
    <mergeCell ref="M35:W35"/>
    <mergeCell ref="A36:L36"/>
    <mergeCell ref="M36:W36"/>
    <mergeCell ref="A37:L37"/>
    <mergeCell ref="M37:W37"/>
    <mergeCell ref="X37:AC37"/>
    <mergeCell ref="X38:AC38"/>
    <mergeCell ref="X39:AC39"/>
    <mergeCell ref="X41:AC41"/>
    <mergeCell ref="A42:L46"/>
    <mergeCell ref="M42:W46"/>
    <mergeCell ref="X42:AC42"/>
    <mergeCell ref="X43:AC47"/>
    <mergeCell ref="A47:L47"/>
    <mergeCell ref="M47:W47"/>
    <mergeCell ref="Y58:AC58"/>
    <mergeCell ref="A49:W49"/>
    <mergeCell ref="X49:Z49"/>
    <mergeCell ref="AA49:AC49"/>
    <mergeCell ref="A50:W50"/>
    <mergeCell ref="AA50:AC51"/>
    <mergeCell ref="AA52:AC52"/>
    <mergeCell ref="AA53:AC54"/>
    <mergeCell ref="X55:X57"/>
    <mergeCell ref="Y55:Z57"/>
    <mergeCell ref="AA55:AC55"/>
    <mergeCell ref="AA56:AC57"/>
    <mergeCell ref="X70:AA70"/>
    <mergeCell ref="Y59:AC59"/>
    <mergeCell ref="X60:AA60"/>
    <mergeCell ref="X61:AA61"/>
    <mergeCell ref="X62:AA62"/>
    <mergeCell ref="X63:AA63"/>
    <mergeCell ref="X64:AA64"/>
    <mergeCell ref="X65:X66"/>
    <mergeCell ref="Y65:AC66"/>
    <mergeCell ref="Y67:AC67"/>
    <mergeCell ref="Y68:AC68"/>
    <mergeCell ref="X69:AA69"/>
    <mergeCell ref="X82:AA82"/>
    <mergeCell ref="X71:AA71"/>
    <mergeCell ref="X72:AA72"/>
    <mergeCell ref="X73:AA73"/>
    <mergeCell ref="X74:X75"/>
    <mergeCell ref="Y74:AC75"/>
    <mergeCell ref="Y76:AC76"/>
    <mergeCell ref="Y77:AC77"/>
    <mergeCell ref="X78:AA78"/>
    <mergeCell ref="X79:AA79"/>
    <mergeCell ref="X80:AA80"/>
    <mergeCell ref="X81:AA81"/>
    <mergeCell ref="X83:AC83"/>
    <mergeCell ref="A87:K87"/>
    <mergeCell ref="L87:W87"/>
    <mergeCell ref="A92:K92"/>
    <mergeCell ref="L92:W92"/>
    <mergeCell ref="X92:AC92"/>
  </mergeCells>
  <printOptions horizontalCentered="1" verticalCentered="1"/>
  <pageMargins left="0.18" right="0.11811023622047245" top="0.15748031496062992" bottom="0.15748031496062992" header="0.11811023622047245" footer="7.874015748031496E-2"/>
  <pageSetup paperSize="9" scale="59" orientation="landscape" r:id="rId1"/>
  <headerFooter alignWithMargins="0">
    <oddFooter>&amp;R&amp;9Página 1 de 1</oddFooter>
  </headerFooter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13" shapeId="7169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38100</xdr:rowOff>
              </from>
              <to>
                <xdr:col>0</xdr:col>
                <xdr:colOff>1171575</xdr:colOff>
                <xdr:row>0</xdr:row>
                <xdr:rowOff>352425</xdr:rowOff>
              </to>
            </anchor>
          </objectPr>
        </oleObject>
      </mc:Choice>
      <mc:Fallback>
        <oleObject progId="CorelDRAW.Graphic.13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F176-AA4D-4D52-9829-51781BEBC831}">
  <dimension ref="B3:G47"/>
  <sheetViews>
    <sheetView showGridLines="0" tabSelected="1" workbookViewId="0">
      <selection activeCell="J13" sqref="J13"/>
    </sheetView>
  </sheetViews>
  <sheetFormatPr defaultRowHeight="15" x14ac:dyDescent="0.25"/>
  <cols>
    <col min="2" max="2" width="30.5703125" customWidth="1"/>
    <col min="3" max="3" width="14.28515625" bestFit="1" customWidth="1"/>
    <col min="4" max="4" width="16.85546875" customWidth="1"/>
    <col min="5" max="5" width="24" customWidth="1"/>
    <col min="6" max="6" width="25.85546875" customWidth="1"/>
    <col min="10" max="10" width="13.28515625" bestFit="1" customWidth="1"/>
  </cols>
  <sheetData>
    <row r="3" spans="2:6" x14ac:dyDescent="0.25">
      <c r="B3" s="293" t="s">
        <v>144</v>
      </c>
      <c r="C3" s="294"/>
      <c r="D3" s="294"/>
      <c r="E3" s="294"/>
      <c r="F3" s="295"/>
    </row>
    <row r="4" spans="2:6" s="21" customFormat="1" x14ac:dyDescent="0.25">
      <c r="B4" s="296" t="s">
        <v>16</v>
      </c>
      <c r="C4" s="297" t="s">
        <v>112</v>
      </c>
      <c r="D4" s="297" t="s">
        <v>134</v>
      </c>
      <c r="E4" s="297" t="s">
        <v>133</v>
      </c>
      <c r="F4" s="298" t="s">
        <v>49</v>
      </c>
    </row>
    <row r="5" spans="2:6" x14ac:dyDescent="0.25">
      <c r="B5" s="299" t="s">
        <v>135</v>
      </c>
      <c r="C5" s="300">
        <v>2</v>
      </c>
      <c r="D5" s="301">
        <v>8.8000000000000007</v>
      </c>
      <c r="E5" s="302">
        <v>149</v>
      </c>
      <c r="F5" s="303">
        <f>C5*D5*E5</f>
        <v>2622.4</v>
      </c>
    </row>
    <row r="6" spans="2:6" x14ac:dyDescent="0.25">
      <c r="B6" s="299" t="s">
        <v>136</v>
      </c>
      <c r="C6" s="300">
        <v>2</v>
      </c>
      <c r="D6" s="301">
        <v>8.8000000000000007</v>
      </c>
      <c r="E6" s="302">
        <v>130</v>
      </c>
      <c r="F6" s="303">
        <f>C6*D6*E6</f>
        <v>2288</v>
      </c>
    </row>
    <row r="7" spans="2:6" x14ac:dyDescent="0.25">
      <c r="B7" s="299" t="s">
        <v>141</v>
      </c>
      <c r="C7" s="300"/>
      <c r="D7" s="301">
        <v>8.8000000000000007</v>
      </c>
      <c r="E7" s="302">
        <v>197</v>
      </c>
      <c r="F7" s="303">
        <f>C7*D7*E7</f>
        <v>0</v>
      </c>
    </row>
    <row r="8" spans="2:6" x14ac:dyDescent="0.25">
      <c r="B8" s="299" t="s">
        <v>142</v>
      </c>
      <c r="C8" s="300">
        <v>1</v>
      </c>
      <c r="D8" s="301">
        <v>8.8000000000000007</v>
      </c>
      <c r="E8" s="302">
        <v>235</v>
      </c>
      <c r="F8" s="303">
        <f>C8*D8*E8</f>
        <v>2068</v>
      </c>
    </row>
    <row r="9" spans="2:6" x14ac:dyDescent="0.25">
      <c r="B9" s="304"/>
      <c r="C9" s="305"/>
      <c r="D9" s="305"/>
      <c r="E9" s="306" t="s">
        <v>139</v>
      </c>
      <c r="F9" s="307">
        <f>SUM(F5:F8)</f>
        <v>6978.4</v>
      </c>
    </row>
    <row r="10" spans="2:6" x14ac:dyDescent="0.25">
      <c r="B10" s="293" t="s">
        <v>145</v>
      </c>
      <c r="C10" s="294"/>
      <c r="D10" s="294"/>
      <c r="E10" s="294"/>
      <c r="F10" s="295"/>
    </row>
    <row r="11" spans="2:6" s="21" customFormat="1" x14ac:dyDescent="0.25">
      <c r="B11" s="296" t="s">
        <v>16</v>
      </c>
      <c r="C11" s="297" t="s">
        <v>112</v>
      </c>
      <c r="D11" s="297" t="s">
        <v>134</v>
      </c>
      <c r="E11" s="297" t="s">
        <v>133</v>
      </c>
      <c r="F11" s="298" t="s">
        <v>49</v>
      </c>
    </row>
    <row r="12" spans="2:6" x14ac:dyDescent="0.25">
      <c r="B12" s="299" t="s">
        <v>135</v>
      </c>
      <c r="C12" s="300">
        <v>2</v>
      </c>
      <c r="D12" s="301">
        <v>2</v>
      </c>
      <c r="E12" s="302">
        <f>149*1.5</f>
        <v>223.5</v>
      </c>
      <c r="F12" s="303">
        <f>C12*D12*E12</f>
        <v>894</v>
      </c>
    </row>
    <row r="13" spans="2:6" x14ac:dyDescent="0.25">
      <c r="B13" s="299" t="s">
        <v>136</v>
      </c>
      <c r="C13" s="300">
        <v>2</v>
      </c>
      <c r="D13" s="301">
        <v>2</v>
      </c>
      <c r="E13" s="302">
        <f>130*1.5</f>
        <v>195</v>
      </c>
      <c r="F13" s="303">
        <f>C13*D13*E13</f>
        <v>780</v>
      </c>
    </row>
    <row r="14" spans="2:6" x14ac:dyDescent="0.25">
      <c r="B14" s="299" t="s">
        <v>141</v>
      </c>
      <c r="C14" s="300"/>
      <c r="D14" s="301">
        <v>2</v>
      </c>
      <c r="E14" s="302">
        <f>197*1.5</f>
        <v>295.5</v>
      </c>
      <c r="F14" s="303">
        <f>C14*D14*E14</f>
        <v>0</v>
      </c>
    </row>
    <row r="15" spans="2:6" x14ac:dyDescent="0.25">
      <c r="B15" s="299" t="s">
        <v>142</v>
      </c>
      <c r="C15" s="300">
        <v>1</v>
      </c>
      <c r="D15" s="301">
        <v>2</v>
      </c>
      <c r="E15" s="302">
        <f>235*1.5</f>
        <v>352.5</v>
      </c>
      <c r="F15" s="303">
        <f>C15*D15*E15</f>
        <v>705</v>
      </c>
    </row>
    <row r="16" spans="2:6" x14ac:dyDescent="0.25">
      <c r="B16" s="304"/>
      <c r="C16" s="305"/>
      <c r="D16" s="305"/>
      <c r="E16" s="306" t="s">
        <v>139</v>
      </c>
      <c r="F16" s="307">
        <f>SUM(F12:F15)</f>
        <v>2379</v>
      </c>
    </row>
    <row r="17" spans="2:6" x14ac:dyDescent="0.25">
      <c r="B17" s="293" t="s">
        <v>146</v>
      </c>
      <c r="C17" s="294"/>
      <c r="D17" s="294"/>
      <c r="E17" s="294"/>
      <c r="F17" s="295"/>
    </row>
    <row r="18" spans="2:6" s="21" customFormat="1" x14ac:dyDescent="0.25">
      <c r="B18" s="296" t="s">
        <v>16</v>
      </c>
      <c r="C18" s="297" t="s">
        <v>112</v>
      </c>
      <c r="D18" s="297" t="s">
        <v>134</v>
      </c>
      <c r="E18" s="297" t="s">
        <v>133</v>
      </c>
      <c r="F18" s="298" t="s">
        <v>49</v>
      </c>
    </row>
    <row r="19" spans="2:6" x14ac:dyDescent="0.25">
      <c r="B19" s="299" t="s">
        <v>135</v>
      </c>
      <c r="C19" s="300">
        <v>2</v>
      </c>
      <c r="D19" s="301">
        <v>5</v>
      </c>
      <c r="E19" s="302">
        <f>149*1.4</f>
        <v>208.6</v>
      </c>
      <c r="F19" s="303">
        <f>C19*D19*E19</f>
        <v>2086</v>
      </c>
    </row>
    <row r="20" spans="2:6" x14ac:dyDescent="0.25">
      <c r="B20" s="299" t="s">
        <v>136</v>
      </c>
      <c r="C20" s="300">
        <v>2</v>
      </c>
      <c r="D20" s="301">
        <v>5</v>
      </c>
      <c r="E20" s="302">
        <f>130*1.4</f>
        <v>182</v>
      </c>
      <c r="F20" s="303">
        <f>C20*D20*E20</f>
        <v>1820</v>
      </c>
    </row>
    <row r="21" spans="2:6" x14ac:dyDescent="0.25">
      <c r="B21" s="299" t="s">
        <v>141</v>
      </c>
      <c r="C21" s="300"/>
      <c r="D21" s="301">
        <v>5</v>
      </c>
      <c r="E21" s="302">
        <f>197*1.4</f>
        <v>275.79999999999995</v>
      </c>
      <c r="F21" s="303">
        <f>C21*D21*E21</f>
        <v>0</v>
      </c>
    </row>
    <row r="22" spans="2:6" x14ac:dyDescent="0.25">
      <c r="B22" s="299" t="s">
        <v>142</v>
      </c>
      <c r="C22" s="300">
        <v>1</v>
      </c>
      <c r="D22" s="301">
        <v>5</v>
      </c>
      <c r="E22" s="302">
        <f>235*1.4</f>
        <v>329</v>
      </c>
      <c r="F22" s="303">
        <f>C22*D22*E22</f>
        <v>1645</v>
      </c>
    </row>
    <row r="23" spans="2:6" x14ac:dyDescent="0.25">
      <c r="B23" s="304"/>
      <c r="C23" s="305"/>
      <c r="D23" s="305"/>
      <c r="E23" s="306" t="s">
        <v>139</v>
      </c>
      <c r="F23" s="307">
        <f>SUM(F19:F22)</f>
        <v>5551</v>
      </c>
    </row>
    <row r="24" spans="2:6" x14ac:dyDescent="0.25">
      <c r="B24" s="293" t="s">
        <v>143</v>
      </c>
      <c r="C24" s="294"/>
      <c r="D24" s="294"/>
      <c r="E24" s="294"/>
      <c r="F24" s="295"/>
    </row>
    <row r="25" spans="2:6" s="21" customFormat="1" x14ac:dyDescent="0.25">
      <c r="B25" s="296" t="s">
        <v>16</v>
      </c>
      <c r="C25" s="297" t="s">
        <v>112</v>
      </c>
      <c r="D25" s="297" t="s">
        <v>134</v>
      </c>
      <c r="E25" s="297" t="s">
        <v>133</v>
      </c>
      <c r="F25" s="298" t="s">
        <v>49</v>
      </c>
    </row>
    <row r="26" spans="2:6" x14ac:dyDescent="0.25">
      <c r="B26" s="299" t="s">
        <v>135</v>
      </c>
      <c r="C26" s="300"/>
      <c r="D26" s="301">
        <v>10</v>
      </c>
      <c r="E26" s="302">
        <f>149*2.5</f>
        <v>372.5</v>
      </c>
      <c r="F26" s="303">
        <f>C26*D26*E26</f>
        <v>0</v>
      </c>
    </row>
    <row r="27" spans="2:6" x14ac:dyDescent="0.25">
      <c r="B27" s="299" t="s">
        <v>136</v>
      </c>
      <c r="C27" s="300">
        <v>2</v>
      </c>
      <c r="D27" s="301">
        <v>10</v>
      </c>
      <c r="E27" s="302">
        <f>130*2.5</f>
        <v>325</v>
      </c>
      <c r="F27" s="303">
        <f>C27*D27*E27</f>
        <v>6500</v>
      </c>
    </row>
    <row r="28" spans="2:6" x14ac:dyDescent="0.25">
      <c r="B28" s="299" t="s">
        <v>141</v>
      </c>
      <c r="C28" s="300">
        <v>1</v>
      </c>
      <c r="D28" s="301">
        <v>10</v>
      </c>
      <c r="E28" s="302">
        <f>197*2.5</f>
        <v>492.5</v>
      </c>
      <c r="F28" s="303">
        <f>C28*D28*E28</f>
        <v>4925</v>
      </c>
    </row>
    <row r="29" spans="2:6" x14ac:dyDescent="0.25">
      <c r="B29" s="299" t="s">
        <v>142</v>
      </c>
      <c r="C29" s="300">
        <v>1</v>
      </c>
      <c r="D29" s="301">
        <v>10</v>
      </c>
      <c r="E29" s="302">
        <f>235*2.5</f>
        <v>587.5</v>
      </c>
      <c r="F29" s="303">
        <f>C29*D29*E29</f>
        <v>5875</v>
      </c>
    </row>
    <row r="30" spans="2:6" x14ac:dyDescent="0.25">
      <c r="B30" s="304"/>
      <c r="C30" s="305"/>
      <c r="D30" s="305"/>
      <c r="E30" s="306" t="s">
        <v>139</v>
      </c>
      <c r="F30" s="307">
        <f>SUM(F26:F29)</f>
        <v>17300</v>
      </c>
    </row>
    <row r="31" spans="2:6" x14ac:dyDescent="0.25">
      <c r="B31" s="308"/>
      <c r="C31" s="294"/>
      <c r="D31" s="294"/>
      <c r="E31" s="295"/>
    </row>
    <row r="32" spans="2:6" x14ac:dyDescent="0.25">
      <c r="B32" s="315" t="s">
        <v>138</v>
      </c>
      <c r="C32" s="300">
        <f>(3*0.4*0.1)*2400</f>
        <v>288.00000000000006</v>
      </c>
      <c r="D32" s="314">
        <f>124*1.15*1.2*1.18</f>
        <v>201.92159999999996</v>
      </c>
      <c r="E32" s="316">
        <f>C32*D32</f>
        <v>58153.4208</v>
      </c>
    </row>
    <row r="33" spans="2:7" x14ac:dyDescent="0.25">
      <c r="B33" s="309" t="s">
        <v>149</v>
      </c>
      <c r="C33" s="317">
        <f>(0.1*0.5*3)*6000</f>
        <v>900.00000000000011</v>
      </c>
      <c r="D33" s="310"/>
      <c r="E33" s="318"/>
    </row>
    <row r="34" spans="2:7" x14ac:dyDescent="0.25">
      <c r="B34" s="290"/>
      <c r="C34" s="165"/>
    </row>
    <row r="35" spans="2:7" x14ac:dyDescent="0.25">
      <c r="B35" s="312" t="s">
        <v>49</v>
      </c>
      <c r="C35" s="312"/>
      <c r="D35" s="312"/>
      <c r="E35" s="312"/>
      <c r="F35" s="311">
        <f>F9+F16+F23+F30+E32+C33</f>
        <v>91261.820800000001</v>
      </c>
    </row>
    <row r="38" spans="2:7" x14ac:dyDescent="0.25">
      <c r="E38" t="s">
        <v>140</v>
      </c>
      <c r="F38" s="163">
        <v>3000</v>
      </c>
    </row>
    <row r="40" spans="2:7" x14ac:dyDescent="0.25">
      <c r="E40" s="291" t="s">
        <v>124</v>
      </c>
      <c r="F40" s="292">
        <f>F35+F38</f>
        <v>94261.820800000001</v>
      </c>
    </row>
    <row r="43" spans="2:7" x14ac:dyDescent="0.25">
      <c r="E43" t="s">
        <v>147</v>
      </c>
      <c r="F43" s="163">
        <v>91607.75999999998</v>
      </c>
    </row>
    <row r="47" spans="2:7" x14ac:dyDescent="0.25">
      <c r="E47" t="s">
        <v>148</v>
      </c>
      <c r="F47" s="165">
        <f>F40-F43</f>
        <v>2654.0608000000211</v>
      </c>
      <c r="G47" s="313">
        <f>F47/F43</f>
        <v>2.8972008484870949E-2</v>
      </c>
    </row>
  </sheetData>
  <mergeCells count="1">
    <mergeCell ref="B35:E35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8828-D140-4B29-BF7E-4275DCD77FDB}">
  <dimension ref="A1:C7"/>
  <sheetViews>
    <sheetView showGridLines="0" workbookViewId="0">
      <selection activeCell="B15" sqref="B15"/>
    </sheetView>
  </sheetViews>
  <sheetFormatPr defaultRowHeight="15" x14ac:dyDescent="0.25"/>
  <cols>
    <col min="2" max="2" width="101.28515625" customWidth="1"/>
    <col min="3" max="3" width="15.5703125" bestFit="1" customWidth="1"/>
  </cols>
  <sheetData>
    <row r="1" spans="1:3" ht="31.9" customHeight="1" x14ac:dyDescent="0.25">
      <c r="A1" s="264"/>
      <c r="B1" s="264"/>
      <c r="C1" s="264"/>
    </row>
    <row r="2" spans="1:3" ht="8.4499999999999993" customHeight="1" x14ac:dyDescent="0.25"/>
    <row r="3" spans="1:3" s="6" customFormat="1" ht="30" customHeight="1" x14ac:dyDescent="0.25">
      <c r="A3" s="155">
        <v>1</v>
      </c>
      <c r="B3" s="156" t="s">
        <v>106</v>
      </c>
      <c r="C3" s="157">
        <f>'CRONOGRAMA MACRO'!EJ35</f>
        <v>2150511.7093958207</v>
      </c>
    </row>
    <row r="4" spans="1:3" s="6" customFormat="1" ht="30" customHeight="1" x14ac:dyDescent="0.25">
      <c r="A4" s="155">
        <v>2</v>
      </c>
      <c r="B4" s="156" t="s">
        <v>107</v>
      </c>
      <c r="C4" s="157">
        <f>'CRONOGRAMA MACRO'!EJ37</f>
        <v>733875.77</v>
      </c>
    </row>
    <row r="5" spans="1:3" s="6" customFormat="1" ht="30" customHeight="1" x14ac:dyDescent="0.25">
      <c r="A5" s="155">
        <v>3</v>
      </c>
      <c r="B5" s="156" t="s">
        <v>108</v>
      </c>
      <c r="C5" s="157">
        <f>'DESPESAS REEMBOLSÁVEIS'!F14</f>
        <v>228600</v>
      </c>
    </row>
    <row r="7" spans="1:3" ht="30" customHeight="1" x14ac:dyDescent="0.25">
      <c r="B7" s="158" t="s">
        <v>124</v>
      </c>
      <c r="C7" s="159">
        <f>C3+C4+C5</f>
        <v>3112987.4793958208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13" shapeId="8198" r:id="rId3">
          <objectPr defaultSize="0" autoPict="0" r:id="rId4">
            <anchor moveWithCells="1" sizeWithCells="1">
              <from>
                <xdr:col>0</xdr:col>
                <xdr:colOff>95250</xdr:colOff>
                <xdr:row>0</xdr:row>
                <xdr:rowOff>85725</xdr:rowOff>
              </from>
              <to>
                <xdr:col>1</xdr:col>
                <xdr:colOff>266700</xdr:colOff>
                <xdr:row>0</xdr:row>
                <xdr:rowOff>323850</xdr:rowOff>
              </to>
            </anchor>
          </objectPr>
        </oleObject>
      </mc:Choice>
      <mc:Fallback>
        <oleObject progId="CorelDRAW.Graphic.13" shapeId="8198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663E-C7DD-4D32-8BC6-AFDC5E112B8E}">
  <dimension ref="A1:EK52"/>
  <sheetViews>
    <sheetView showGridLines="0" topLeftCell="A32" zoomScale="50" zoomScaleNormal="50" workbookViewId="0">
      <selection activeCell="R19" sqref="R19"/>
    </sheetView>
  </sheetViews>
  <sheetFormatPr defaultColWidth="8.7109375" defaultRowHeight="15" x14ac:dyDescent="0.25"/>
  <cols>
    <col min="1" max="1" width="8.7109375" customWidth="1"/>
    <col min="2" max="2" width="30.85546875" customWidth="1"/>
    <col min="3" max="3" width="17.28515625" customWidth="1"/>
    <col min="4" max="4" width="23.140625" customWidth="1"/>
    <col min="5" max="5" width="17.28515625" customWidth="1"/>
    <col min="6" max="6" width="36.28515625" bestFit="1" customWidth="1"/>
    <col min="7" max="18" width="7.28515625" customWidth="1"/>
    <col min="19" max="19" width="7.7109375" customWidth="1"/>
    <col min="20" max="28" width="7.28515625" customWidth="1"/>
    <col min="29" max="29" width="8.140625" customWidth="1"/>
    <col min="30" max="102" width="7.28515625" customWidth="1"/>
    <col min="103" max="103" width="13.28515625" customWidth="1"/>
    <col min="106" max="106" width="7.7109375" bestFit="1" customWidth="1"/>
    <col min="107" max="107" width="45.7109375" customWidth="1"/>
    <col min="108" max="108" width="16.42578125" customWidth="1"/>
    <col min="109" max="109" width="22.140625" customWidth="1"/>
    <col min="110" max="110" width="20.140625" customWidth="1"/>
    <col min="111" max="111" width="21.7109375" customWidth="1"/>
    <col min="112" max="112" width="16" customWidth="1"/>
    <col min="113" max="113" width="18.42578125" customWidth="1"/>
    <col min="114" max="114" width="21.7109375" customWidth="1"/>
    <col min="115" max="115" width="13.28515625" customWidth="1"/>
    <col min="116" max="116" width="28.28515625" customWidth="1"/>
    <col min="118" max="118" width="7.7109375" bestFit="1" customWidth="1"/>
    <col min="119" max="119" width="45.7109375" customWidth="1"/>
    <col min="120" max="120" width="16.42578125" customWidth="1"/>
    <col min="121" max="121" width="22.140625" customWidth="1"/>
    <col min="122" max="122" width="20.140625" customWidth="1"/>
    <col min="123" max="123" width="21.7109375" customWidth="1"/>
    <col min="124" max="124" width="12.7109375" customWidth="1"/>
    <col min="125" max="125" width="18.42578125" customWidth="1"/>
    <col min="126" max="126" width="21.7109375" customWidth="1"/>
    <col min="127" max="127" width="12.5703125" customWidth="1"/>
    <col min="128" max="128" width="28.28515625" customWidth="1"/>
    <col min="130" max="130" width="7.7109375" bestFit="1" customWidth="1"/>
    <col min="131" max="131" width="45.7109375" customWidth="1"/>
    <col min="132" max="132" width="16.42578125" customWidth="1"/>
    <col min="133" max="133" width="22.140625" customWidth="1"/>
    <col min="134" max="134" width="20.140625" customWidth="1"/>
    <col min="135" max="135" width="21.7109375" customWidth="1"/>
    <col min="136" max="136" width="12.7109375" customWidth="1"/>
    <col min="137" max="137" width="18.42578125" customWidth="1"/>
    <col min="138" max="138" width="21.7109375" customWidth="1"/>
    <col min="139" max="139" width="12.5703125" customWidth="1"/>
    <col min="140" max="140" width="28.28515625" customWidth="1"/>
  </cols>
  <sheetData>
    <row r="1" spans="1:140" ht="25.15" customHeight="1" x14ac:dyDescent="0.25">
      <c r="DF1" s="268" t="s">
        <v>125</v>
      </c>
      <c r="DG1" s="268"/>
    </row>
    <row r="2" spans="1:140" ht="24.6" customHeight="1" x14ac:dyDescent="0.25">
      <c r="DD2" s="84" t="s">
        <v>54</v>
      </c>
      <c r="DE2" s="84" t="s">
        <v>55</v>
      </c>
      <c r="DF2" s="91" t="s">
        <v>27</v>
      </c>
      <c r="DG2" s="91" t="s">
        <v>28</v>
      </c>
      <c r="DH2" s="84" t="s">
        <v>53</v>
      </c>
      <c r="DJ2" s="268" t="s">
        <v>125</v>
      </c>
      <c r="DK2" s="268"/>
    </row>
    <row r="3" spans="1:140" ht="19.899999999999999" customHeight="1" x14ac:dyDescent="0.35">
      <c r="DC3" s="94" t="s">
        <v>26</v>
      </c>
      <c r="DD3" s="85">
        <v>49.49</v>
      </c>
      <c r="DE3" s="85">
        <v>87.420871906593689</v>
      </c>
      <c r="DF3" s="92">
        <v>0.25</v>
      </c>
      <c r="DG3" s="92">
        <v>0.75</v>
      </c>
      <c r="DH3" s="85">
        <f>(DF3*DD3)+(DG3*DE3)</f>
        <v>77.938153929945273</v>
      </c>
      <c r="DJ3" s="93" t="s">
        <v>10</v>
      </c>
      <c r="DK3" s="92">
        <v>0.4</v>
      </c>
    </row>
    <row r="4" spans="1:140" ht="19.899999999999999" customHeight="1" x14ac:dyDescent="0.35">
      <c r="DC4" s="94" t="s">
        <v>25</v>
      </c>
      <c r="DD4" s="85">
        <v>54.1</v>
      </c>
      <c r="DE4" s="85">
        <v>96.77</v>
      </c>
      <c r="DF4" s="92">
        <v>0.25</v>
      </c>
      <c r="DG4" s="92">
        <v>0.75</v>
      </c>
      <c r="DH4" s="85">
        <f>(DF4*DD4)+(DG4*DE4)</f>
        <v>86.102500000000006</v>
      </c>
      <c r="DJ4" s="93" t="s">
        <v>62</v>
      </c>
      <c r="DK4" s="92">
        <v>0.6</v>
      </c>
    </row>
    <row r="5" spans="1:140" ht="19.899999999999999" customHeight="1" x14ac:dyDescent="0.25">
      <c r="DE5" s="80"/>
      <c r="DF5" s="80"/>
      <c r="DG5" s="21"/>
    </row>
    <row r="6" spans="1:140" ht="19.899999999999999" customHeight="1" x14ac:dyDescent="0.25">
      <c r="DE6" s="80"/>
      <c r="DF6" s="80"/>
      <c r="DG6" s="21"/>
    </row>
    <row r="7" spans="1:140" ht="40.5" customHeight="1" x14ac:dyDescent="0.25">
      <c r="C7" s="1"/>
      <c r="E7" s="1"/>
      <c r="F7" s="1"/>
    </row>
    <row r="8" spans="1:140" ht="32.25" customHeigh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DB8" s="269" t="s">
        <v>130</v>
      </c>
      <c r="DC8" s="270"/>
      <c r="DD8" s="270"/>
      <c r="DE8" s="270"/>
      <c r="DF8" s="270"/>
      <c r="DG8" s="270"/>
      <c r="DH8" s="270"/>
      <c r="DI8" s="270"/>
      <c r="DJ8" s="270"/>
      <c r="DK8" s="270"/>
      <c r="DL8" s="271"/>
      <c r="DN8" s="269" t="s">
        <v>50</v>
      </c>
      <c r="DO8" s="270"/>
      <c r="DP8" s="270"/>
      <c r="DQ8" s="270"/>
      <c r="DR8" s="270"/>
      <c r="DS8" s="270"/>
      <c r="DT8" s="270"/>
      <c r="DU8" s="270"/>
      <c r="DV8" s="270"/>
      <c r="DW8" s="270"/>
      <c r="DX8" s="271"/>
      <c r="DZ8" s="269" t="s">
        <v>131</v>
      </c>
      <c r="EA8" s="270"/>
      <c r="EB8" s="270"/>
      <c r="EC8" s="270"/>
      <c r="ED8" s="270"/>
      <c r="EE8" s="270"/>
      <c r="EF8" s="270"/>
      <c r="EG8" s="270"/>
      <c r="EH8" s="270"/>
      <c r="EI8" s="270"/>
      <c r="EJ8" s="271"/>
    </row>
    <row r="9" spans="1:140" ht="32.25" customHeight="1" x14ac:dyDescent="0.25">
      <c r="F9" s="2"/>
      <c r="G9" s="3">
        <f t="shared" ref="G9:BR9" si="0">G10</f>
        <v>44984</v>
      </c>
      <c r="H9" s="3">
        <f t="shared" si="0"/>
        <v>44985</v>
      </c>
      <c r="I9" s="3">
        <f t="shared" si="0"/>
        <v>44986</v>
      </c>
      <c r="J9" s="3">
        <f t="shared" si="0"/>
        <v>44987</v>
      </c>
      <c r="K9" s="3">
        <f t="shared" si="0"/>
        <v>44988</v>
      </c>
      <c r="L9" s="3">
        <f t="shared" si="0"/>
        <v>44989</v>
      </c>
      <c r="M9" s="3">
        <f t="shared" si="0"/>
        <v>44990</v>
      </c>
      <c r="N9" s="3">
        <f t="shared" si="0"/>
        <v>44991</v>
      </c>
      <c r="O9" s="3">
        <f t="shared" si="0"/>
        <v>44992</v>
      </c>
      <c r="P9" s="3">
        <f t="shared" si="0"/>
        <v>44993</v>
      </c>
      <c r="Q9" s="3">
        <f t="shared" si="0"/>
        <v>44994</v>
      </c>
      <c r="R9" s="3">
        <f t="shared" si="0"/>
        <v>44995</v>
      </c>
      <c r="S9" s="3">
        <f t="shared" si="0"/>
        <v>44996</v>
      </c>
      <c r="T9" s="3">
        <f t="shared" si="0"/>
        <v>44997</v>
      </c>
      <c r="U9" s="3">
        <f t="shared" si="0"/>
        <v>44998</v>
      </c>
      <c r="V9" s="3">
        <f t="shared" si="0"/>
        <v>44999</v>
      </c>
      <c r="W9" s="3">
        <f t="shared" si="0"/>
        <v>45000</v>
      </c>
      <c r="X9" s="3">
        <f t="shared" si="0"/>
        <v>45001</v>
      </c>
      <c r="Y9" s="3">
        <f t="shared" si="0"/>
        <v>45002</v>
      </c>
      <c r="Z9" s="3">
        <f t="shared" si="0"/>
        <v>45003</v>
      </c>
      <c r="AA9" s="3">
        <f t="shared" si="0"/>
        <v>45004</v>
      </c>
      <c r="AB9" s="3">
        <f t="shared" si="0"/>
        <v>45005</v>
      </c>
      <c r="AC9" s="3">
        <f t="shared" si="0"/>
        <v>45006</v>
      </c>
      <c r="AD9" s="3">
        <f t="shared" si="0"/>
        <v>45007</v>
      </c>
      <c r="AE9" s="3">
        <f t="shared" si="0"/>
        <v>45008</v>
      </c>
      <c r="AF9" s="3">
        <f t="shared" si="0"/>
        <v>45009</v>
      </c>
      <c r="AG9" s="3">
        <f t="shared" si="0"/>
        <v>45010</v>
      </c>
      <c r="AH9" s="3">
        <f t="shared" si="0"/>
        <v>45011</v>
      </c>
      <c r="AI9" s="3">
        <f t="shared" si="0"/>
        <v>45012</v>
      </c>
      <c r="AJ9" s="3">
        <f t="shared" si="0"/>
        <v>45013</v>
      </c>
      <c r="AK9" s="3">
        <f t="shared" si="0"/>
        <v>45014</v>
      </c>
      <c r="AL9" s="3">
        <f t="shared" si="0"/>
        <v>45015</v>
      </c>
      <c r="AM9" s="3">
        <f t="shared" si="0"/>
        <v>45016</v>
      </c>
      <c r="AN9" s="3">
        <f t="shared" si="0"/>
        <v>45017</v>
      </c>
      <c r="AO9" s="3">
        <f t="shared" si="0"/>
        <v>45018</v>
      </c>
      <c r="AP9" s="3">
        <f t="shared" si="0"/>
        <v>45019</v>
      </c>
      <c r="AQ9" s="3">
        <f t="shared" si="0"/>
        <v>45020</v>
      </c>
      <c r="AR9" s="3">
        <f t="shared" si="0"/>
        <v>45021</v>
      </c>
      <c r="AS9" s="3">
        <f t="shared" si="0"/>
        <v>45022</v>
      </c>
      <c r="AT9" s="3">
        <f t="shared" si="0"/>
        <v>45023</v>
      </c>
      <c r="AU9" s="3">
        <f t="shared" si="0"/>
        <v>45024</v>
      </c>
      <c r="AV9" s="3">
        <f t="shared" si="0"/>
        <v>45025</v>
      </c>
      <c r="AW9" s="3">
        <f t="shared" si="0"/>
        <v>45026</v>
      </c>
      <c r="AX9" s="3">
        <f t="shared" si="0"/>
        <v>45027</v>
      </c>
      <c r="AY9" s="3">
        <f t="shared" si="0"/>
        <v>45028</v>
      </c>
      <c r="AZ9" s="3">
        <f t="shared" si="0"/>
        <v>45029</v>
      </c>
      <c r="BA9" s="3">
        <f t="shared" si="0"/>
        <v>45030</v>
      </c>
      <c r="BB9" s="3">
        <f t="shared" si="0"/>
        <v>45031</v>
      </c>
      <c r="BC9" s="3">
        <f t="shared" si="0"/>
        <v>45032</v>
      </c>
      <c r="BD9" s="3">
        <f t="shared" si="0"/>
        <v>45033</v>
      </c>
      <c r="BE9" s="3">
        <f t="shared" si="0"/>
        <v>45034</v>
      </c>
      <c r="BF9" s="3">
        <f t="shared" si="0"/>
        <v>45035</v>
      </c>
      <c r="BG9" s="3">
        <f t="shared" si="0"/>
        <v>45036</v>
      </c>
      <c r="BH9" s="3">
        <f t="shared" si="0"/>
        <v>45037</v>
      </c>
      <c r="BI9" s="3">
        <f t="shared" si="0"/>
        <v>45038</v>
      </c>
      <c r="BJ9" s="3">
        <f t="shared" si="0"/>
        <v>45039</v>
      </c>
      <c r="BK9" s="3">
        <f t="shared" si="0"/>
        <v>45040</v>
      </c>
      <c r="BL9" s="3">
        <f t="shared" si="0"/>
        <v>45041</v>
      </c>
      <c r="BM9" s="3">
        <f t="shared" si="0"/>
        <v>45042</v>
      </c>
      <c r="BN9" s="3">
        <f t="shared" si="0"/>
        <v>45043</v>
      </c>
      <c r="BO9" s="3">
        <f t="shared" si="0"/>
        <v>45044</v>
      </c>
      <c r="BP9" s="3">
        <f t="shared" si="0"/>
        <v>45045</v>
      </c>
      <c r="BQ9" s="3">
        <f t="shared" si="0"/>
        <v>45046</v>
      </c>
      <c r="BR9" s="3">
        <f t="shared" si="0"/>
        <v>45047</v>
      </c>
      <c r="BS9" s="3">
        <f>BS10</f>
        <v>45048</v>
      </c>
      <c r="BT9" s="3">
        <f>BT10</f>
        <v>45049</v>
      </c>
      <c r="BU9" s="3">
        <f>BU10</f>
        <v>45050</v>
      </c>
      <c r="BV9" s="3">
        <f>BV10</f>
        <v>45051</v>
      </c>
      <c r="BW9" s="3">
        <f>BW10</f>
        <v>45052</v>
      </c>
      <c r="BX9" s="3">
        <f t="shared" ref="BX9:CC9" si="1">BX10</f>
        <v>45053</v>
      </c>
      <c r="BY9" s="3">
        <f t="shared" si="1"/>
        <v>45054</v>
      </c>
      <c r="BZ9" s="3">
        <f t="shared" si="1"/>
        <v>45055</v>
      </c>
      <c r="CA9" s="3">
        <f t="shared" si="1"/>
        <v>45056</v>
      </c>
      <c r="CB9" s="3">
        <f t="shared" si="1"/>
        <v>45057</v>
      </c>
      <c r="CC9" s="3">
        <f t="shared" si="1"/>
        <v>45058</v>
      </c>
      <c r="CD9" s="3">
        <f t="shared" ref="CD9:CW9" si="2">CD10</f>
        <v>45059</v>
      </c>
      <c r="CE9" s="3">
        <f t="shared" si="2"/>
        <v>45060</v>
      </c>
      <c r="CF9" s="3">
        <f t="shared" si="2"/>
        <v>45061</v>
      </c>
      <c r="CG9" s="3">
        <f t="shared" si="2"/>
        <v>45062</v>
      </c>
      <c r="CH9" s="3">
        <f t="shared" si="2"/>
        <v>45063</v>
      </c>
      <c r="CI9" s="3">
        <f t="shared" si="2"/>
        <v>45064</v>
      </c>
      <c r="CJ9" s="3">
        <f t="shared" si="2"/>
        <v>45065</v>
      </c>
      <c r="CK9" s="3">
        <f t="shared" si="2"/>
        <v>45066</v>
      </c>
      <c r="CL9" s="3">
        <f t="shared" si="2"/>
        <v>45067</v>
      </c>
      <c r="CM9" s="3">
        <f t="shared" si="2"/>
        <v>45068</v>
      </c>
      <c r="CN9" s="3">
        <f t="shared" si="2"/>
        <v>45069</v>
      </c>
      <c r="CO9" s="3">
        <f t="shared" si="2"/>
        <v>45070</v>
      </c>
      <c r="CP9" s="3">
        <f t="shared" si="2"/>
        <v>45071</v>
      </c>
      <c r="CQ9" s="3">
        <f t="shared" si="2"/>
        <v>45072</v>
      </c>
      <c r="CR9" s="3">
        <f t="shared" si="2"/>
        <v>45073</v>
      </c>
      <c r="CS9" s="3">
        <f t="shared" si="2"/>
        <v>45074</v>
      </c>
      <c r="CT9" s="3">
        <f t="shared" si="2"/>
        <v>45075</v>
      </c>
      <c r="CU9" s="3">
        <f t="shared" si="2"/>
        <v>45076</v>
      </c>
      <c r="CV9" s="3">
        <f t="shared" si="2"/>
        <v>45077</v>
      </c>
      <c r="CW9" s="3">
        <f t="shared" si="2"/>
        <v>45078</v>
      </c>
      <c r="CX9" s="3">
        <f>CX10</f>
        <v>45079</v>
      </c>
      <c r="DB9" s="272"/>
      <c r="DC9" s="273"/>
      <c r="DD9" s="273"/>
      <c r="DE9" s="273"/>
      <c r="DF9" s="273"/>
      <c r="DG9" s="273"/>
      <c r="DH9" s="273"/>
      <c r="DI9" s="273"/>
      <c r="DJ9" s="273"/>
      <c r="DK9" s="273"/>
      <c r="DL9" s="274"/>
      <c r="DN9" s="272"/>
      <c r="DO9" s="273"/>
      <c r="DP9" s="273"/>
      <c r="DQ9" s="273"/>
      <c r="DR9" s="273"/>
      <c r="DS9" s="273"/>
      <c r="DT9" s="273"/>
      <c r="DU9" s="273"/>
      <c r="DV9" s="273"/>
      <c r="DW9" s="273"/>
      <c r="DX9" s="274"/>
      <c r="DZ9" s="272"/>
      <c r="EA9" s="273"/>
      <c r="EB9" s="273"/>
      <c r="EC9" s="273"/>
      <c r="ED9" s="273"/>
      <c r="EE9" s="273"/>
      <c r="EF9" s="273"/>
      <c r="EG9" s="273"/>
      <c r="EH9" s="273"/>
      <c r="EI9" s="273"/>
      <c r="EJ9" s="274"/>
    </row>
    <row r="10" spans="1:140" s="6" customFormat="1" ht="45" customHeight="1" x14ac:dyDescent="0.25">
      <c r="A10" s="4" t="s">
        <v>0</v>
      </c>
      <c r="B10" s="4" t="s">
        <v>1</v>
      </c>
      <c r="C10" s="4" t="s">
        <v>7</v>
      </c>
      <c r="D10" s="4" t="s">
        <v>38</v>
      </c>
      <c r="E10" s="4" t="s">
        <v>8</v>
      </c>
      <c r="F10" s="47" t="s">
        <v>12</v>
      </c>
      <c r="G10" s="5">
        <v>44984</v>
      </c>
      <c r="H10" s="5">
        <f>G10+1</f>
        <v>44985</v>
      </c>
      <c r="I10" s="5">
        <f t="shared" ref="I10:BR10" si="3">H10+1</f>
        <v>44986</v>
      </c>
      <c r="J10" s="5">
        <f t="shared" si="3"/>
        <v>44987</v>
      </c>
      <c r="K10" s="5">
        <f t="shared" si="3"/>
        <v>44988</v>
      </c>
      <c r="L10" s="5">
        <f t="shared" si="3"/>
        <v>44989</v>
      </c>
      <c r="M10" s="5">
        <f t="shared" si="3"/>
        <v>44990</v>
      </c>
      <c r="N10" s="5">
        <f t="shared" si="3"/>
        <v>44991</v>
      </c>
      <c r="O10" s="5">
        <f t="shared" si="3"/>
        <v>44992</v>
      </c>
      <c r="P10" s="5">
        <f t="shared" si="3"/>
        <v>44993</v>
      </c>
      <c r="Q10" s="5">
        <f t="shared" si="3"/>
        <v>44994</v>
      </c>
      <c r="R10" s="5">
        <f t="shared" si="3"/>
        <v>44995</v>
      </c>
      <c r="S10" s="51">
        <f t="shared" si="3"/>
        <v>44996</v>
      </c>
      <c r="T10" s="5">
        <f t="shared" si="3"/>
        <v>44997</v>
      </c>
      <c r="U10" s="51">
        <f t="shared" si="3"/>
        <v>44998</v>
      </c>
      <c r="V10" s="51">
        <f t="shared" si="3"/>
        <v>44999</v>
      </c>
      <c r="W10" s="51">
        <f t="shared" si="3"/>
        <v>45000</v>
      </c>
      <c r="X10" s="51">
        <f t="shared" si="3"/>
        <v>45001</v>
      </c>
      <c r="Y10" s="51">
        <f t="shared" si="3"/>
        <v>45002</v>
      </c>
      <c r="Z10" s="51">
        <f t="shared" si="3"/>
        <v>45003</v>
      </c>
      <c r="AA10" s="5">
        <f t="shared" si="3"/>
        <v>45004</v>
      </c>
      <c r="AB10" s="51">
        <f t="shared" si="3"/>
        <v>45005</v>
      </c>
      <c r="AC10" s="51">
        <f t="shared" si="3"/>
        <v>45006</v>
      </c>
      <c r="AD10" s="51">
        <f t="shared" si="3"/>
        <v>45007</v>
      </c>
      <c r="AE10" s="51">
        <f t="shared" si="3"/>
        <v>45008</v>
      </c>
      <c r="AF10" s="51">
        <f t="shared" si="3"/>
        <v>45009</v>
      </c>
      <c r="AG10" s="51">
        <f t="shared" si="3"/>
        <v>45010</v>
      </c>
      <c r="AH10" s="5">
        <f t="shared" si="3"/>
        <v>45011</v>
      </c>
      <c r="AI10" s="51">
        <f t="shared" si="3"/>
        <v>45012</v>
      </c>
      <c r="AJ10" s="51">
        <f t="shared" si="3"/>
        <v>45013</v>
      </c>
      <c r="AK10" s="51">
        <f t="shared" si="3"/>
        <v>45014</v>
      </c>
      <c r="AL10" s="51">
        <f t="shared" si="3"/>
        <v>45015</v>
      </c>
      <c r="AM10" s="51">
        <f t="shared" si="3"/>
        <v>45016</v>
      </c>
      <c r="AN10" s="51">
        <f t="shared" si="3"/>
        <v>45017</v>
      </c>
      <c r="AO10" s="5">
        <f t="shared" si="3"/>
        <v>45018</v>
      </c>
      <c r="AP10" s="51">
        <f t="shared" si="3"/>
        <v>45019</v>
      </c>
      <c r="AQ10" s="51">
        <f t="shared" si="3"/>
        <v>45020</v>
      </c>
      <c r="AR10" s="51">
        <f t="shared" si="3"/>
        <v>45021</v>
      </c>
      <c r="AS10" s="51">
        <f t="shared" si="3"/>
        <v>45022</v>
      </c>
      <c r="AT10" s="5">
        <f t="shared" si="3"/>
        <v>45023</v>
      </c>
      <c r="AU10" s="5">
        <f t="shared" si="3"/>
        <v>45024</v>
      </c>
      <c r="AV10" s="5">
        <f t="shared" si="3"/>
        <v>45025</v>
      </c>
      <c r="AW10" s="5">
        <f t="shared" si="3"/>
        <v>45026</v>
      </c>
      <c r="AX10" s="5">
        <f t="shared" si="3"/>
        <v>45027</v>
      </c>
      <c r="AY10" s="5">
        <f t="shared" si="3"/>
        <v>45028</v>
      </c>
      <c r="AZ10" s="5">
        <f t="shared" si="3"/>
        <v>45029</v>
      </c>
      <c r="BA10" s="5">
        <f t="shared" si="3"/>
        <v>45030</v>
      </c>
      <c r="BB10" s="5">
        <f t="shared" si="3"/>
        <v>45031</v>
      </c>
      <c r="BC10" s="5">
        <f t="shared" si="3"/>
        <v>45032</v>
      </c>
      <c r="BD10" s="5">
        <f t="shared" si="3"/>
        <v>45033</v>
      </c>
      <c r="BE10" s="5">
        <f t="shared" si="3"/>
        <v>45034</v>
      </c>
      <c r="BF10" s="5">
        <f t="shared" si="3"/>
        <v>45035</v>
      </c>
      <c r="BG10" s="5">
        <f t="shared" si="3"/>
        <v>45036</v>
      </c>
      <c r="BH10" s="5">
        <f t="shared" si="3"/>
        <v>45037</v>
      </c>
      <c r="BI10" s="5">
        <f t="shared" si="3"/>
        <v>45038</v>
      </c>
      <c r="BJ10" s="5">
        <f t="shared" si="3"/>
        <v>45039</v>
      </c>
      <c r="BK10" s="5">
        <f t="shared" si="3"/>
        <v>45040</v>
      </c>
      <c r="BL10" s="5">
        <f t="shared" si="3"/>
        <v>45041</v>
      </c>
      <c r="BM10" s="5">
        <f t="shared" si="3"/>
        <v>45042</v>
      </c>
      <c r="BN10" s="5">
        <f t="shared" si="3"/>
        <v>45043</v>
      </c>
      <c r="BO10" s="5">
        <f t="shared" si="3"/>
        <v>45044</v>
      </c>
      <c r="BP10" s="5">
        <f t="shared" si="3"/>
        <v>45045</v>
      </c>
      <c r="BQ10" s="5">
        <f t="shared" si="3"/>
        <v>45046</v>
      </c>
      <c r="BR10" s="5">
        <f t="shared" si="3"/>
        <v>45047</v>
      </c>
      <c r="BS10" s="5">
        <f t="shared" ref="BS10:CX10" si="4">BR10+1</f>
        <v>45048</v>
      </c>
      <c r="BT10" s="5">
        <f t="shared" si="4"/>
        <v>45049</v>
      </c>
      <c r="BU10" s="5">
        <f t="shared" si="4"/>
        <v>45050</v>
      </c>
      <c r="BV10" s="5">
        <f t="shared" si="4"/>
        <v>45051</v>
      </c>
      <c r="BW10" s="5">
        <f t="shared" si="4"/>
        <v>45052</v>
      </c>
      <c r="BX10" s="5">
        <f t="shared" si="4"/>
        <v>45053</v>
      </c>
      <c r="BY10" s="5">
        <f t="shared" si="4"/>
        <v>45054</v>
      </c>
      <c r="BZ10" s="5">
        <f t="shared" si="4"/>
        <v>45055</v>
      </c>
      <c r="CA10" s="5">
        <f t="shared" si="4"/>
        <v>45056</v>
      </c>
      <c r="CB10" s="5">
        <f t="shared" si="4"/>
        <v>45057</v>
      </c>
      <c r="CC10" s="5">
        <f t="shared" si="4"/>
        <v>45058</v>
      </c>
      <c r="CD10" s="5">
        <f t="shared" si="4"/>
        <v>45059</v>
      </c>
      <c r="CE10" s="5">
        <f t="shared" si="4"/>
        <v>45060</v>
      </c>
      <c r="CF10" s="5">
        <f t="shared" si="4"/>
        <v>45061</v>
      </c>
      <c r="CG10" s="5">
        <f t="shared" si="4"/>
        <v>45062</v>
      </c>
      <c r="CH10" s="5">
        <f t="shared" si="4"/>
        <v>45063</v>
      </c>
      <c r="CI10" s="5">
        <f t="shared" si="4"/>
        <v>45064</v>
      </c>
      <c r="CJ10" s="5">
        <f t="shared" si="4"/>
        <v>45065</v>
      </c>
      <c r="CK10" s="5">
        <f t="shared" si="4"/>
        <v>45066</v>
      </c>
      <c r="CL10" s="5">
        <f t="shared" si="4"/>
        <v>45067</v>
      </c>
      <c r="CM10" s="5">
        <f t="shared" si="4"/>
        <v>45068</v>
      </c>
      <c r="CN10" s="5">
        <f t="shared" si="4"/>
        <v>45069</v>
      </c>
      <c r="CO10" s="5">
        <f t="shared" si="4"/>
        <v>45070</v>
      </c>
      <c r="CP10" s="5">
        <f t="shared" si="4"/>
        <v>45071</v>
      </c>
      <c r="CQ10" s="5">
        <f t="shared" si="4"/>
        <v>45072</v>
      </c>
      <c r="CR10" s="5">
        <f t="shared" si="4"/>
        <v>45073</v>
      </c>
      <c r="CS10" s="5">
        <f t="shared" si="4"/>
        <v>45074</v>
      </c>
      <c r="CT10" s="5">
        <f t="shared" si="4"/>
        <v>45075</v>
      </c>
      <c r="CU10" s="5">
        <f t="shared" si="4"/>
        <v>45076</v>
      </c>
      <c r="CV10" s="5">
        <f t="shared" si="4"/>
        <v>45077</v>
      </c>
      <c r="CW10" s="5">
        <f t="shared" si="4"/>
        <v>45078</v>
      </c>
      <c r="CX10" s="5">
        <f t="shared" si="4"/>
        <v>45079</v>
      </c>
      <c r="DB10" s="52" t="s">
        <v>13</v>
      </c>
      <c r="DC10" s="52" t="s">
        <v>1</v>
      </c>
      <c r="DD10" s="52" t="s">
        <v>14</v>
      </c>
      <c r="DE10" s="52" t="s">
        <v>15</v>
      </c>
      <c r="DF10" s="52" t="s">
        <v>16</v>
      </c>
      <c r="DG10" s="52" t="s">
        <v>17</v>
      </c>
      <c r="DH10" s="52" t="s">
        <v>18</v>
      </c>
      <c r="DI10" s="52" t="s">
        <v>19</v>
      </c>
      <c r="DJ10" s="52" t="s">
        <v>20</v>
      </c>
      <c r="DK10" s="145" t="s">
        <v>21</v>
      </c>
      <c r="DL10" s="52" t="s">
        <v>22</v>
      </c>
      <c r="DN10" s="52" t="s">
        <v>13</v>
      </c>
      <c r="DO10" s="52" t="s">
        <v>1</v>
      </c>
      <c r="DP10" s="52" t="s">
        <v>14</v>
      </c>
      <c r="DQ10" s="52" t="s">
        <v>15</v>
      </c>
      <c r="DR10" s="52" t="s">
        <v>16</v>
      </c>
      <c r="DS10" s="52" t="s">
        <v>17</v>
      </c>
      <c r="DT10" s="52" t="s">
        <v>18</v>
      </c>
      <c r="DU10" s="52" t="s">
        <v>19</v>
      </c>
      <c r="DV10" s="52" t="s">
        <v>20</v>
      </c>
      <c r="DW10" s="145" t="s">
        <v>21</v>
      </c>
      <c r="DX10" s="52" t="s">
        <v>22</v>
      </c>
      <c r="DZ10" s="52" t="s">
        <v>13</v>
      </c>
      <c r="EA10" s="52" t="s">
        <v>1</v>
      </c>
      <c r="EB10" s="52" t="s">
        <v>14</v>
      </c>
      <c r="EC10" s="52" t="s">
        <v>15</v>
      </c>
      <c r="ED10" s="52" t="s">
        <v>16</v>
      </c>
      <c r="EE10" s="52" t="s">
        <v>17</v>
      </c>
      <c r="EF10" s="52" t="s">
        <v>18</v>
      </c>
      <c r="EG10" s="52" t="s">
        <v>19</v>
      </c>
      <c r="EH10" s="52" t="s">
        <v>20</v>
      </c>
      <c r="EI10" s="145" t="s">
        <v>21</v>
      </c>
      <c r="EJ10" s="52" t="s">
        <v>22</v>
      </c>
    </row>
    <row r="11" spans="1:140" s="6" customFormat="1" ht="9.75" customHeight="1" x14ac:dyDescent="0.25">
      <c r="A11" s="7"/>
      <c r="B11" s="8"/>
      <c r="C11" s="8"/>
      <c r="D11" s="8"/>
      <c r="E11" s="7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DK11" s="146"/>
      <c r="DW11" s="146"/>
      <c r="EI11" s="146"/>
    </row>
    <row r="12" spans="1:140" ht="27" customHeight="1" x14ac:dyDescent="0.25">
      <c r="A12" s="34">
        <v>1</v>
      </c>
      <c r="B12" s="35" t="s">
        <v>29</v>
      </c>
      <c r="C12" s="71">
        <v>763.46</v>
      </c>
      <c r="D12" s="73">
        <f t="shared" ref="D12:D20" si="5">C12/$C$22</f>
        <v>0.19313970285031964</v>
      </c>
      <c r="E12" s="37" t="s">
        <v>60</v>
      </c>
      <c r="F12" s="38"/>
      <c r="G12" s="86">
        <f t="shared" ref="G12:K20" si="6">8/9</f>
        <v>0.88888888888888884</v>
      </c>
      <c r="H12" s="86">
        <f t="shared" si="6"/>
        <v>0.88888888888888884</v>
      </c>
      <c r="I12" s="86">
        <f t="shared" si="6"/>
        <v>0.88888888888888884</v>
      </c>
      <c r="J12" s="86">
        <f t="shared" si="6"/>
        <v>0.88888888888888884</v>
      </c>
      <c r="K12" s="86">
        <f t="shared" si="6"/>
        <v>0.88888888888888884</v>
      </c>
      <c r="L12" s="87"/>
      <c r="M12" s="87"/>
      <c r="N12" s="86">
        <f t="shared" ref="N12:R20" si="7">10/9</f>
        <v>1.1111111111111112</v>
      </c>
      <c r="O12" s="86">
        <f t="shared" si="7"/>
        <v>1.1111111111111112</v>
      </c>
      <c r="P12" s="86">
        <f t="shared" si="7"/>
        <v>1.1111111111111112</v>
      </c>
      <c r="Q12" s="86">
        <f t="shared" si="7"/>
        <v>1.1111111111111112</v>
      </c>
      <c r="R12" s="86">
        <f t="shared" si="7"/>
        <v>1.1111111111111112</v>
      </c>
      <c r="S12" s="87"/>
      <c r="T12" s="87"/>
      <c r="U12" s="86">
        <f t="shared" ref="U12:Z12" si="8">(14/9)+8</f>
        <v>9.5555555555555554</v>
      </c>
      <c r="V12" s="86">
        <f t="shared" si="8"/>
        <v>9.5555555555555554</v>
      </c>
      <c r="W12" s="86">
        <f t="shared" si="8"/>
        <v>9.5555555555555554</v>
      </c>
      <c r="X12" s="86">
        <f t="shared" si="8"/>
        <v>9.5555555555555554</v>
      </c>
      <c r="Y12" s="86">
        <f t="shared" si="8"/>
        <v>9.5555555555555554</v>
      </c>
      <c r="Z12" s="86">
        <f t="shared" si="8"/>
        <v>9.5555555555555554</v>
      </c>
      <c r="AA12" s="87"/>
      <c r="AB12" s="86">
        <f t="shared" ref="AB12:AG12" si="9">(14/9)+1</f>
        <v>2.5555555555555554</v>
      </c>
      <c r="AC12" s="86">
        <f t="shared" si="9"/>
        <v>2.5555555555555554</v>
      </c>
      <c r="AD12" s="86">
        <f t="shared" si="9"/>
        <v>2.5555555555555554</v>
      </c>
      <c r="AE12" s="86">
        <f t="shared" si="9"/>
        <v>2.5555555555555554</v>
      </c>
      <c r="AF12" s="86">
        <f t="shared" si="9"/>
        <v>2.5555555555555554</v>
      </c>
      <c r="AG12" s="86">
        <f t="shared" si="9"/>
        <v>2.5555555555555554</v>
      </c>
      <c r="AH12" s="87"/>
      <c r="AI12" s="86">
        <f t="shared" ref="AI12:AN20" si="10">18/9</f>
        <v>2</v>
      </c>
      <c r="AJ12" s="86">
        <f t="shared" si="10"/>
        <v>2</v>
      </c>
      <c r="AK12" s="86">
        <f t="shared" si="10"/>
        <v>2</v>
      </c>
      <c r="AL12" s="86">
        <f t="shared" si="10"/>
        <v>2</v>
      </c>
      <c r="AM12" s="86">
        <f t="shared" si="10"/>
        <v>2</v>
      </c>
      <c r="AN12" s="86">
        <f t="shared" si="10"/>
        <v>2</v>
      </c>
      <c r="AO12" s="87"/>
      <c r="AP12" s="86">
        <v>14</v>
      </c>
      <c r="AQ12" s="86">
        <v>14</v>
      </c>
      <c r="AR12" s="86">
        <v>14</v>
      </c>
      <c r="AS12" s="86">
        <v>14</v>
      </c>
      <c r="AT12" s="86">
        <v>14</v>
      </c>
      <c r="AU12" s="87"/>
      <c r="AV12" s="87"/>
      <c r="AW12" s="86">
        <v>14</v>
      </c>
      <c r="AX12" s="86">
        <v>14</v>
      </c>
      <c r="AY12" s="86">
        <v>14</v>
      </c>
      <c r="AZ12" s="86">
        <v>14</v>
      </c>
      <c r="BA12" s="86">
        <v>14</v>
      </c>
      <c r="BB12" s="87"/>
      <c r="BC12" s="87"/>
      <c r="BD12" s="86">
        <v>12</v>
      </c>
      <c r="BE12" s="86">
        <v>12</v>
      </c>
      <c r="BF12" s="86">
        <v>12</v>
      </c>
      <c r="BG12" s="86">
        <v>12</v>
      </c>
      <c r="BH12" s="86">
        <v>12</v>
      </c>
      <c r="BI12" s="87"/>
      <c r="BJ12" s="87"/>
      <c r="BK12" s="86">
        <v>10</v>
      </c>
      <c r="BL12" s="86">
        <v>10</v>
      </c>
      <c r="BM12" s="86">
        <v>10</v>
      </c>
      <c r="BN12" s="86">
        <v>10</v>
      </c>
      <c r="BO12" s="86">
        <v>10</v>
      </c>
      <c r="BP12" s="87"/>
      <c r="BQ12" s="87"/>
      <c r="BR12" s="86">
        <v>6</v>
      </c>
      <c r="BS12" s="86">
        <v>6</v>
      </c>
      <c r="BT12" s="86">
        <v>6</v>
      </c>
      <c r="BU12" s="86">
        <v>6</v>
      </c>
      <c r="BV12" s="86">
        <v>6</v>
      </c>
      <c r="BW12" s="87"/>
      <c r="BX12" s="87"/>
      <c r="BY12" s="86">
        <v>6</v>
      </c>
      <c r="BZ12" s="86">
        <v>6</v>
      </c>
      <c r="CA12" s="86">
        <v>6</v>
      </c>
      <c r="CB12" s="86">
        <v>6</v>
      </c>
      <c r="CC12" s="86">
        <v>6</v>
      </c>
      <c r="CD12" s="87"/>
      <c r="CE12" s="87"/>
      <c r="CF12" s="86"/>
      <c r="CG12" s="86"/>
      <c r="CH12" s="86"/>
      <c r="CI12" s="86"/>
      <c r="CJ12" s="86"/>
      <c r="CK12" s="87"/>
      <c r="CL12" s="87"/>
      <c r="CM12" s="86"/>
      <c r="CN12" s="86"/>
      <c r="CO12" s="86"/>
      <c r="CP12" s="86"/>
      <c r="CQ12" s="86"/>
      <c r="CR12" s="87"/>
      <c r="CS12" s="87"/>
      <c r="CT12" s="86"/>
      <c r="CU12" s="86"/>
      <c r="CV12" s="86"/>
      <c r="CW12" s="86"/>
      <c r="CX12" s="86"/>
      <c r="CY12" s="50">
        <f>C12-SUM(G12:CW12)*2.2</f>
        <v>-126.80666666666673</v>
      </c>
      <c r="DB12" s="55">
        <f t="shared" ref="DB12:DB20" si="11">A12</f>
        <v>1</v>
      </c>
      <c r="DC12" s="78" t="str">
        <f t="shared" ref="DC12:DC21" si="12">B12</f>
        <v>TUB PU</v>
      </c>
      <c r="DD12" s="68">
        <f t="shared" ref="DD12:DD20" si="13">C12</f>
        <v>763.46</v>
      </c>
      <c r="DE12" s="55" t="s">
        <v>23</v>
      </c>
      <c r="DF12" s="55" t="s">
        <v>20</v>
      </c>
      <c r="DG12" s="61">
        <f t="shared" ref="DG12:DG20" si="14">IFERROR(AVERAGE(G12:T12),"0")</f>
        <v>0.99999999999999978</v>
      </c>
      <c r="DH12" s="69">
        <f t="shared" ref="DH12:DH20" si="15">IFERROR(SUM(G12:T12)/DG12,"0")</f>
        <v>10</v>
      </c>
      <c r="DI12" s="61">
        <f>DG12*DH12*10</f>
        <v>99.999999999999986</v>
      </c>
      <c r="DJ12" s="70">
        <f t="shared" ref="DJ12:DJ21" si="16">($DK$3*$DH$3)+($DK$4*$DH$4)</f>
        <v>82.836761571978116</v>
      </c>
      <c r="DK12" s="147">
        <v>1.3</v>
      </c>
      <c r="DL12" s="63">
        <f>DI12*DJ12*DK12</f>
        <v>10768.779004357153</v>
      </c>
      <c r="DN12" s="55">
        <f>DB12</f>
        <v>1</v>
      </c>
      <c r="DO12" s="78" t="str">
        <f>DC12</f>
        <v>TUB PU</v>
      </c>
      <c r="DP12" s="68">
        <f t="shared" ref="DP12:DP20" si="17">P12</f>
        <v>1.1111111111111112</v>
      </c>
      <c r="DQ12" s="55" t="s">
        <v>23</v>
      </c>
      <c r="DR12" s="55" t="s">
        <v>20</v>
      </c>
      <c r="DS12" s="61">
        <f>IFERROR(AVERAGE(U12:AV12),"0")</f>
        <v>6.7246376811594208</v>
      </c>
      <c r="DT12" s="69">
        <f>IFERROR(SUM(U12:AV12)/DS12,"0")</f>
        <v>23</v>
      </c>
      <c r="DU12" s="61">
        <f>DS12*DT12*10</f>
        <v>1546.666666666667</v>
      </c>
      <c r="DV12" s="70">
        <f t="shared" ref="DV12:DV21" si="18">($DK$3*$DH$3)+($DK$4*$DH$4)</f>
        <v>82.836761571978116</v>
      </c>
      <c r="DW12" s="147">
        <v>1.4</v>
      </c>
      <c r="DX12" s="63">
        <f>DU12*DV12*DW12</f>
        <v>179369.20105718996</v>
      </c>
      <c r="DZ12" s="55">
        <f>DN12</f>
        <v>1</v>
      </c>
      <c r="EA12" s="78" t="str">
        <f>DO12</f>
        <v>TUB PU</v>
      </c>
      <c r="EB12" s="68">
        <f t="shared" ref="EB12:EB20" si="19">AB12</f>
        <v>2.5555555555555554</v>
      </c>
      <c r="EC12" s="55" t="s">
        <v>23</v>
      </c>
      <c r="ED12" s="55" t="s">
        <v>20</v>
      </c>
      <c r="EE12" s="61">
        <f>IFERROR(AVERAGE(AW12:CX12),"0")</f>
        <v>9.6</v>
      </c>
      <c r="EF12" s="69">
        <f>IFERROR(SUM(AW12:CX12)/EE12,"0")</f>
        <v>25</v>
      </c>
      <c r="EG12" s="61">
        <f>EE12*EF12*8.8</f>
        <v>2112</v>
      </c>
      <c r="EH12" s="70">
        <f t="shared" ref="EH12:EH21" si="20">($DK$3*$DH$3)+($DK$4*$DH$4)</f>
        <v>82.836761571978116</v>
      </c>
      <c r="EI12" s="147">
        <v>1</v>
      </c>
      <c r="EJ12" s="63">
        <f>EG12*EH12*EI12</f>
        <v>174951.24044001778</v>
      </c>
    </row>
    <row r="13" spans="1:140" ht="27" customHeight="1" x14ac:dyDescent="0.25">
      <c r="A13" s="34">
        <v>2</v>
      </c>
      <c r="B13" s="35" t="s">
        <v>30</v>
      </c>
      <c r="C13" s="71">
        <v>64.25</v>
      </c>
      <c r="D13" s="73">
        <f t="shared" si="5"/>
        <v>1.6253930668447644E-2</v>
      </c>
      <c r="E13" s="37" t="s">
        <v>60</v>
      </c>
      <c r="F13" s="38"/>
      <c r="G13" s="86">
        <f t="shared" si="6"/>
        <v>0.88888888888888884</v>
      </c>
      <c r="H13" s="86">
        <f t="shared" si="6"/>
        <v>0.88888888888888884</v>
      </c>
      <c r="I13" s="86">
        <f t="shared" si="6"/>
        <v>0.88888888888888884</v>
      </c>
      <c r="J13" s="86">
        <f t="shared" si="6"/>
        <v>0.88888888888888884</v>
      </c>
      <c r="K13" s="86">
        <f t="shared" si="6"/>
        <v>0.88888888888888884</v>
      </c>
      <c r="L13" s="87"/>
      <c r="M13" s="87"/>
      <c r="N13" s="86">
        <f t="shared" si="7"/>
        <v>1.1111111111111112</v>
      </c>
      <c r="O13" s="86">
        <f t="shared" si="7"/>
        <v>1.1111111111111112</v>
      </c>
      <c r="P13" s="86">
        <f t="shared" si="7"/>
        <v>1.1111111111111112</v>
      </c>
      <c r="Q13" s="86">
        <f t="shared" si="7"/>
        <v>1.1111111111111112</v>
      </c>
      <c r="R13" s="86">
        <f t="shared" si="7"/>
        <v>1.1111111111111112</v>
      </c>
      <c r="S13" s="87"/>
      <c r="T13" s="87"/>
      <c r="U13" s="86">
        <f t="shared" ref="U13:Z20" si="21">14/9</f>
        <v>1.5555555555555556</v>
      </c>
      <c r="V13" s="86">
        <f t="shared" si="21"/>
        <v>1.5555555555555556</v>
      </c>
      <c r="W13" s="86">
        <f t="shared" si="21"/>
        <v>1.5555555555555556</v>
      </c>
      <c r="X13" s="86">
        <f t="shared" si="21"/>
        <v>1.5555555555555556</v>
      </c>
      <c r="Y13" s="86">
        <f t="shared" si="21"/>
        <v>1.5555555555555556</v>
      </c>
      <c r="Z13" s="86">
        <f t="shared" si="21"/>
        <v>1.5555555555555556</v>
      </c>
      <c r="AA13" s="87"/>
      <c r="AB13" s="86">
        <f t="shared" ref="AB13:AG20" si="22">14/9</f>
        <v>1.5555555555555556</v>
      </c>
      <c r="AC13" s="86">
        <f t="shared" si="22"/>
        <v>1.5555555555555556</v>
      </c>
      <c r="AD13" s="86">
        <f t="shared" si="22"/>
        <v>1.5555555555555556</v>
      </c>
      <c r="AE13" s="86">
        <f t="shared" si="22"/>
        <v>1.5555555555555556</v>
      </c>
      <c r="AF13" s="86">
        <f t="shared" si="22"/>
        <v>1.5555555555555556</v>
      </c>
      <c r="AG13" s="86">
        <f t="shared" si="22"/>
        <v>1.5555555555555556</v>
      </c>
      <c r="AH13" s="87"/>
      <c r="AI13" s="86">
        <f t="shared" si="10"/>
        <v>2</v>
      </c>
      <c r="AJ13" s="86">
        <f t="shared" si="10"/>
        <v>2</v>
      </c>
      <c r="AK13" s="86">
        <f t="shared" si="10"/>
        <v>2</v>
      </c>
      <c r="AL13" s="86">
        <f t="shared" si="10"/>
        <v>2</v>
      </c>
      <c r="AM13" s="86">
        <f t="shared" si="10"/>
        <v>2</v>
      </c>
      <c r="AN13" s="86">
        <f t="shared" si="10"/>
        <v>2</v>
      </c>
      <c r="AO13" s="87"/>
      <c r="AP13" s="86"/>
      <c r="AQ13" s="86"/>
      <c r="AR13" s="86"/>
      <c r="AS13" s="86"/>
      <c r="AT13" s="86"/>
      <c r="AU13" s="87"/>
      <c r="AV13" s="87"/>
      <c r="AW13" s="86"/>
      <c r="AX13" s="86"/>
      <c r="AY13" s="86"/>
      <c r="AZ13" s="86"/>
      <c r="BA13" s="86"/>
      <c r="BB13" s="87"/>
      <c r="BC13" s="87"/>
      <c r="BD13" s="86"/>
      <c r="BE13" s="86"/>
      <c r="BF13" s="86"/>
      <c r="BG13" s="86"/>
      <c r="BH13" s="86"/>
      <c r="BI13" s="87"/>
      <c r="BJ13" s="87"/>
      <c r="BK13" s="86"/>
      <c r="BL13" s="86"/>
      <c r="BM13" s="86"/>
      <c r="BN13" s="86"/>
      <c r="BO13" s="86"/>
      <c r="BP13" s="87"/>
      <c r="BQ13" s="87"/>
      <c r="BR13" s="86"/>
      <c r="BS13" s="86"/>
      <c r="BT13" s="86"/>
      <c r="BU13" s="86"/>
      <c r="BV13" s="86"/>
      <c r="BW13" s="87"/>
      <c r="BX13" s="87"/>
      <c r="BY13" s="86"/>
      <c r="BZ13" s="86"/>
      <c r="CA13" s="86"/>
      <c r="CB13" s="86"/>
      <c r="CC13" s="86"/>
      <c r="CD13" s="87"/>
      <c r="CE13" s="87"/>
      <c r="CF13" s="86"/>
      <c r="CG13" s="86"/>
      <c r="CH13" s="86"/>
      <c r="CI13" s="86"/>
      <c r="CJ13" s="86"/>
      <c r="CK13" s="87"/>
      <c r="CL13" s="87"/>
      <c r="CM13" s="86"/>
      <c r="CN13" s="86"/>
      <c r="CO13" s="86"/>
      <c r="CP13" s="86"/>
      <c r="CQ13" s="86"/>
      <c r="CR13" s="87"/>
      <c r="CS13" s="87"/>
      <c r="CT13" s="86"/>
      <c r="CU13" s="86"/>
      <c r="CV13" s="86"/>
      <c r="CW13" s="86"/>
      <c r="CX13" s="86"/>
      <c r="CY13" s="50">
        <f>C13-SUM(G13:CW13)*2</f>
        <v>-17.083333333333357</v>
      </c>
      <c r="DB13" s="54">
        <f t="shared" si="11"/>
        <v>2</v>
      </c>
      <c r="DC13" s="79" t="str">
        <f t="shared" si="12"/>
        <v>TUB FC</v>
      </c>
      <c r="DD13" s="56">
        <f t="shared" si="13"/>
        <v>64.25</v>
      </c>
      <c r="DE13" s="54" t="s">
        <v>23</v>
      </c>
      <c r="DF13" s="54" t="s">
        <v>20</v>
      </c>
      <c r="DG13" s="61">
        <f t="shared" si="14"/>
        <v>0.99999999999999978</v>
      </c>
      <c r="DH13" s="69">
        <f t="shared" si="15"/>
        <v>10</v>
      </c>
      <c r="DI13" s="57">
        <f t="shared" ref="DI13:DI20" si="23">DG13*DH13*10</f>
        <v>99.999999999999986</v>
      </c>
      <c r="DJ13" s="70">
        <f t="shared" si="16"/>
        <v>82.836761571978116</v>
      </c>
      <c r="DK13" s="148">
        <v>1.3</v>
      </c>
      <c r="DL13" s="58">
        <f t="shared" ref="DL13:DL20" si="24">DI13*DJ13*DK13</f>
        <v>10768.779004357153</v>
      </c>
      <c r="DN13" s="55">
        <f t="shared" ref="DN13:DN20" si="25">DB13</f>
        <v>2</v>
      </c>
      <c r="DO13" s="78" t="str">
        <f t="shared" ref="DO13:DO21" si="26">DC13</f>
        <v>TUB FC</v>
      </c>
      <c r="DP13" s="56">
        <f t="shared" si="17"/>
        <v>1.1111111111111112</v>
      </c>
      <c r="DQ13" s="54" t="s">
        <v>23</v>
      </c>
      <c r="DR13" s="54" t="s">
        <v>20</v>
      </c>
      <c r="DS13" s="61">
        <f t="shared" ref="DS13:DS20" si="27">IFERROR(AVERAGE(U13:AV13),"0")</f>
        <v>1.7037037037037037</v>
      </c>
      <c r="DT13" s="69">
        <f t="shared" ref="DT13:DT20" si="28">IFERROR(SUM(U13:AV13)/DS13,"0")</f>
        <v>18</v>
      </c>
      <c r="DU13" s="57">
        <f t="shared" ref="DU13:DU20" si="29">DS13*DT13*10</f>
        <v>306.66666666666669</v>
      </c>
      <c r="DV13" s="70">
        <f t="shared" si="18"/>
        <v>82.836761571978116</v>
      </c>
      <c r="DW13" s="148">
        <v>1.4</v>
      </c>
      <c r="DX13" s="58">
        <f t="shared" ref="DX13:DX20" si="30">DU13*DV13*DW13</f>
        <v>35564.58296823594</v>
      </c>
      <c r="DZ13" s="55">
        <f t="shared" ref="DZ13:DZ20" si="31">DN13</f>
        <v>2</v>
      </c>
      <c r="EA13" s="78" t="str">
        <f t="shared" ref="EA13:EA21" si="32">DO13</f>
        <v>TUB FC</v>
      </c>
      <c r="EB13" s="56">
        <f t="shared" si="19"/>
        <v>1.5555555555555556</v>
      </c>
      <c r="EC13" s="54" t="s">
        <v>23</v>
      </c>
      <c r="ED13" s="54" t="s">
        <v>20</v>
      </c>
      <c r="EE13" s="61" t="str">
        <f t="shared" ref="EE13:EE20" si="33">IFERROR(AVERAGE(AW13:CX13),"0")</f>
        <v>0</v>
      </c>
      <c r="EF13" s="69" t="str">
        <f t="shared" ref="EF13:EF20" si="34">IFERROR(SUM(AW13:CX13)/EE13,"0")</f>
        <v>0</v>
      </c>
      <c r="EG13" s="57">
        <f t="shared" ref="EG13:EG20" si="35">EE13*EF13*10</f>
        <v>0</v>
      </c>
      <c r="EH13" s="70">
        <f t="shared" si="20"/>
        <v>82.836761571978116</v>
      </c>
      <c r="EI13" s="148">
        <v>1</v>
      </c>
      <c r="EJ13" s="58">
        <f t="shared" ref="EJ13:EJ20" si="36">EG13*EH13*EI13</f>
        <v>0</v>
      </c>
    </row>
    <row r="14" spans="1:140" ht="27" customHeight="1" x14ac:dyDescent="0.25">
      <c r="A14" s="34">
        <v>3</v>
      </c>
      <c r="B14" s="35" t="s">
        <v>31</v>
      </c>
      <c r="C14" s="71">
        <v>2194</v>
      </c>
      <c r="D14" s="73">
        <f t="shared" si="5"/>
        <v>0.55503694765095923</v>
      </c>
      <c r="E14" s="37" t="s">
        <v>60</v>
      </c>
      <c r="F14" s="38"/>
      <c r="G14" s="86">
        <f t="shared" si="6"/>
        <v>0.88888888888888884</v>
      </c>
      <c r="H14" s="86">
        <f t="shared" si="6"/>
        <v>0.88888888888888884</v>
      </c>
      <c r="I14" s="86">
        <f t="shared" si="6"/>
        <v>0.88888888888888884</v>
      </c>
      <c r="J14" s="86">
        <f t="shared" si="6"/>
        <v>0.88888888888888884</v>
      </c>
      <c r="K14" s="86">
        <f t="shared" si="6"/>
        <v>0.88888888888888884</v>
      </c>
      <c r="L14" s="87"/>
      <c r="M14" s="87"/>
      <c r="N14" s="86">
        <f t="shared" si="7"/>
        <v>1.1111111111111112</v>
      </c>
      <c r="O14" s="86">
        <f t="shared" si="7"/>
        <v>1.1111111111111112</v>
      </c>
      <c r="P14" s="86">
        <f t="shared" si="7"/>
        <v>1.1111111111111112</v>
      </c>
      <c r="Q14" s="86">
        <f t="shared" si="7"/>
        <v>1.1111111111111112</v>
      </c>
      <c r="R14" s="86">
        <f t="shared" si="7"/>
        <v>1.1111111111111112</v>
      </c>
      <c r="S14" s="87"/>
      <c r="T14" s="87"/>
      <c r="U14" s="86">
        <f t="shared" si="21"/>
        <v>1.5555555555555556</v>
      </c>
      <c r="V14" s="86">
        <f t="shared" si="21"/>
        <v>1.5555555555555556</v>
      </c>
      <c r="W14" s="86">
        <f t="shared" si="21"/>
        <v>1.5555555555555556</v>
      </c>
      <c r="X14" s="86">
        <f t="shared" si="21"/>
        <v>1.5555555555555556</v>
      </c>
      <c r="Y14" s="86">
        <f t="shared" si="21"/>
        <v>1.5555555555555556</v>
      </c>
      <c r="Z14" s="86">
        <f t="shared" si="21"/>
        <v>1.5555555555555556</v>
      </c>
      <c r="AA14" s="87"/>
      <c r="AB14" s="86">
        <v>8</v>
      </c>
      <c r="AC14" s="86">
        <v>8</v>
      </c>
      <c r="AD14" s="86">
        <v>8</v>
      </c>
      <c r="AE14" s="86">
        <v>8</v>
      </c>
      <c r="AF14" s="86">
        <v>8</v>
      </c>
      <c r="AG14" s="86">
        <v>8</v>
      </c>
      <c r="AH14" s="87"/>
      <c r="AI14" s="86">
        <v>12</v>
      </c>
      <c r="AJ14" s="86">
        <v>12</v>
      </c>
      <c r="AK14" s="86">
        <v>12</v>
      </c>
      <c r="AL14" s="86">
        <v>12</v>
      </c>
      <c r="AM14" s="86">
        <v>12</v>
      </c>
      <c r="AN14" s="86">
        <v>12</v>
      </c>
      <c r="AO14" s="87"/>
      <c r="AP14" s="86">
        <v>18</v>
      </c>
      <c r="AQ14" s="86">
        <v>18</v>
      </c>
      <c r="AR14" s="86">
        <v>18</v>
      </c>
      <c r="AS14" s="86">
        <v>18</v>
      </c>
      <c r="AT14" s="86">
        <v>18</v>
      </c>
      <c r="AU14" s="87"/>
      <c r="AV14" s="87"/>
      <c r="AW14" s="86">
        <v>20</v>
      </c>
      <c r="AX14" s="86">
        <v>20</v>
      </c>
      <c r="AY14" s="86">
        <v>20</v>
      </c>
      <c r="AZ14" s="86">
        <v>20</v>
      </c>
      <c r="BA14" s="86">
        <v>20</v>
      </c>
      <c r="BB14" s="87"/>
      <c r="BC14" s="87"/>
      <c r="BD14" s="86">
        <v>20</v>
      </c>
      <c r="BE14" s="86">
        <v>20</v>
      </c>
      <c r="BF14" s="86">
        <v>20</v>
      </c>
      <c r="BG14" s="86">
        <v>20</v>
      </c>
      <c r="BH14" s="86">
        <v>20</v>
      </c>
      <c r="BI14" s="87"/>
      <c r="BJ14" s="87"/>
      <c r="BK14" s="86">
        <v>20</v>
      </c>
      <c r="BL14" s="86">
        <v>20</v>
      </c>
      <c r="BM14" s="86">
        <v>20</v>
      </c>
      <c r="BN14" s="86">
        <v>20</v>
      </c>
      <c r="BO14" s="86">
        <v>20</v>
      </c>
      <c r="BP14" s="87"/>
      <c r="BQ14" s="87"/>
      <c r="BR14" s="86">
        <v>20</v>
      </c>
      <c r="BS14" s="86">
        <v>20</v>
      </c>
      <c r="BT14" s="86">
        <v>20</v>
      </c>
      <c r="BU14" s="86">
        <v>20</v>
      </c>
      <c r="BV14" s="86">
        <v>20</v>
      </c>
      <c r="BW14" s="87"/>
      <c r="BX14" s="87"/>
      <c r="BY14" s="86">
        <v>18</v>
      </c>
      <c r="BZ14" s="86">
        <v>18</v>
      </c>
      <c r="CA14" s="86">
        <v>18</v>
      </c>
      <c r="CB14" s="86">
        <v>18</v>
      </c>
      <c r="CC14" s="86">
        <v>18</v>
      </c>
      <c r="CD14" s="87"/>
      <c r="CE14" s="87"/>
      <c r="CF14" s="86">
        <v>15</v>
      </c>
      <c r="CG14" s="86">
        <v>15</v>
      </c>
      <c r="CH14" s="86">
        <v>15</v>
      </c>
      <c r="CI14" s="86">
        <v>15</v>
      </c>
      <c r="CJ14" s="86">
        <v>15</v>
      </c>
      <c r="CK14" s="87"/>
      <c r="CL14" s="87"/>
      <c r="CM14" s="86">
        <v>12</v>
      </c>
      <c r="CN14" s="86">
        <v>12</v>
      </c>
      <c r="CO14" s="86">
        <v>12</v>
      </c>
      <c r="CP14" s="86">
        <v>12</v>
      </c>
      <c r="CQ14" s="86">
        <v>12</v>
      </c>
      <c r="CR14" s="87"/>
      <c r="CS14" s="87"/>
      <c r="CT14" s="86">
        <v>6</v>
      </c>
      <c r="CU14" s="86">
        <v>6</v>
      </c>
      <c r="CV14" s="86">
        <v>6</v>
      </c>
      <c r="CW14" s="86">
        <v>6</v>
      </c>
      <c r="CX14" s="86">
        <v>6</v>
      </c>
      <c r="CY14" s="50">
        <f>C14-SUM(G14:CW14)*2.5</f>
        <v>-1.8333333333334849</v>
      </c>
      <c r="DB14" s="54">
        <f t="shared" si="11"/>
        <v>3</v>
      </c>
      <c r="DC14" s="79" t="str">
        <f t="shared" si="12"/>
        <v>TUB LÃ</v>
      </c>
      <c r="DD14" s="56">
        <f t="shared" si="13"/>
        <v>2194</v>
      </c>
      <c r="DE14" s="54" t="s">
        <v>23</v>
      </c>
      <c r="DF14" s="54" t="s">
        <v>20</v>
      </c>
      <c r="DG14" s="61">
        <f t="shared" si="14"/>
        <v>0.99999999999999978</v>
      </c>
      <c r="DH14" s="69">
        <f t="shared" si="15"/>
        <v>10</v>
      </c>
      <c r="DI14" s="57">
        <f t="shared" si="23"/>
        <v>99.999999999999986</v>
      </c>
      <c r="DJ14" s="70">
        <f t="shared" si="16"/>
        <v>82.836761571978116</v>
      </c>
      <c r="DK14" s="148">
        <v>1.3</v>
      </c>
      <c r="DL14" s="58">
        <f t="shared" si="24"/>
        <v>10768.779004357153</v>
      </c>
      <c r="DN14" s="55">
        <f t="shared" si="25"/>
        <v>3</v>
      </c>
      <c r="DO14" s="78" t="str">
        <f t="shared" si="26"/>
        <v>TUB LÃ</v>
      </c>
      <c r="DP14" s="56">
        <f t="shared" si="17"/>
        <v>1.1111111111111112</v>
      </c>
      <c r="DQ14" s="54" t="s">
        <v>23</v>
      </c>
      <c r="DR14" s="54" t="s">
        <v>20</v>
      </c>
      <c r="DS14" s="61">
        <f t="shared" si="27"/>
        <v>9.5362318840579707</v>
      </c>
      <c r="DT14" s="69">
        <f t="shared" si="28"/>
        <v>23</v>
      </c>
      <c r="DU14" s="57">
        <f t="shared" si="29"/>
        <v>2193.333333333333</v>
      </c>
      <c r="DV14" s="70">
        <f t="shared" si="18"/>
        <v>82.836761571978116</v>
      </c>
      <c r="DW14" s="148">
        <v>1.4</v>
      </c>
      <c r="DX14" s="58">
        <f t="shared" si="30"/>
        <v>254364.08253368744</v>
      </c>
      <c r="DZ14" s="55">
        <f t="shared" si="31"/>
        <v>3</v>
      </c>
      <c r="EA14" s="78" t="str">
        <f t="shared" si="32"/>
        <v>TUB LÃ</v>
      </c>
      <c r="EB14" s="56">
        <f t="shared" si="19"/>
        <v>8</v>
      </c>
      <c r="EC14" s="54" t="s">
        <v>23</v>
      </c>
      <c r="ED14" s="54" t="s">
        <v>20</v>
      </c>
      <c r="EE14" s="61">
        <f t="shared" si="33"/>
        <v>16.375</v>
      </c>
      <c r="EF14" s="69">
        <f t="shared" si="34"/>
        <v>40</v>
      </c>
      <c r="EG14" s="57">
        <f t="shared" si="35"/>
        <v>6550</v>
      </c>
      <c r="EH14" s="70">
        <f t="shared" si="20"/>
        <v>82.836761571978116</v>
      </c>
      <c r="EI14" s="148">
        <v>1</v>
      </c>
      <c r="EJ14" s="58">
        <f t="shared" si="36"/>
        <v>542580.78829645668</v>
      </c>
    </row>
    <row r="15" spans="1:140" ht="27" customHeight="1" x14ac:dyDescent="0.25">
      <c r="A15" s="34">
        <v>4</v>
      </c>
      <c r="B15" s="35" t="s">
        <v>32</v>
      </c>
      <c r="C15" s="71">
        <v>41.57</v>
      </c>
      <c r="D15" s="73">
        <f t="shared" si="5"/>
        <v>1.0516356387352039E-2</v>
      </c>
      <c r="E15" s="37" t="s">
        <v>60</v>
      </c>
      <c r="F15" s="38"/>
      <c r="G15" s="86">
        <f t="shared" si="6"/>
        <v>0.88888888888888884</v>
      </c>
      <c r="H15" s="86">
        <f t="shared" si="6"/>
        <v>0.88888888888888884</v>
      </c>
      <c r="I15" s="86">
        <f t="shared" si="6"/>
        <v>0.88888888888888884</v>
      </c>
      <c r="J15" s="86">
        <f t="shared" si="6"/>
        <v>0.88888888888888884</v>
      </c>
      <c r="K15" s="86">
        <f t="shared" si="6"/>
        <v>0.88888888888888884</v>
      </c>
      <c r="L15" s="87"/>
      <c r="M15" s="87"/>
      <c r="N15" s="86">
        <f t="shared" si="7"/>
        <v>1.1111111111111112</v>
      </c>
      <c r="O15" s="86">
        <f t="shared" si="7"/>
        <v>1.1111111111111112</v>
      </c>
      <c r="P15" s="86">
        <f t="shared" si="7"/>
        <v>1.1111111111111112</v>
      </c>
      <c r="Q15" s="86">
        <f t="shared" si="7"/>
        <v>1.1111111111111112</v>
      </c>
      <c r="R15" s="86">
        <f t="shared" si="7"/>
        <v>1.1111111111111112</v>
      </c>
      <c r="S15" s="87"/>
      <c r="T15" s="87"/>
      <c r="U15" s="86">
        <f t="shared" si="21"/>
        <v>1.5555555555555556</v>
      </c>
      <c r="V15" s="86">
        <f t="shared" si="21"/>
        <v>1.5555555555555556</v>
      </c>
      <c r="W15" s="86">
        <f t="shared" si="21"/>
        <v>1.5555555555555556</v>
      </c>
      <c r="X15" s="86">
        <f t="shared" si="21"/>
        <v>1.5555555555555556</v>
      </c>
      <c r="Y15" s="86">
        <f t="shared" si="21"/>
        <v>1.5555555555555556</v>
      </c>
      <c r="Z15" s="86">
        <f t="shared" si="21"/>
        <v>1.5555555555555556</v>
      </c>
      <c r="AA15" s="87"/>
      <c r="AB15" s="86">
        <f t="shared" si="22"/>
        <v>1.5555555555555556</v>
      </c>
      <c r="AC15" s="86">
        <f t="shared" si="22"/>
        <v>1.5555555555555556</v>
      </c>
      <c r="AD15" s="86">
        <f t="shared" si="22"/>
        <v>1.5555555555555556</v>
      </c>
      <c r="AE15" s="86">
        <f t="shared" si="22"/>
        <v>1.5555555555555556</v>
      </c>
      <c r="AF15" s="86">
        <f t="shared" si="22"/>
        <v>1.5555555555555556</v>
      </c>
      <c r="AG15" s="86">
        <f t="shared" si="22"/>
        <v>1.5555555555555556</v>
      </c>
      <c r="AH15" s="87"/>
      <c r="AI15" s="86">
        <f t="shared" si="10"/>
        <v>2</v>
      </c>
      <c r="AJ15" s="86">
        <f t="shared" si="10"/>
        <v>2</v>
      </c>
      <c r="AK15" s="86">
        <f t="shared" si="10"/>
        <v>2</v>
      </c>
      <c r="AL15" s="86">
        <f t="shared" si="10"/>
        <v>2</v>
      </c>
      <c r="AM15" s="86">
        <f t="shared" si="10"/>
        <v>2</v>
      </c>
      <c r="AN15" s="86">
        <f t="shared" si="10"/>
        <v>2</v>
      </c>
      <c r="AO15" s="87"/>
      <c r="AP15" s="86"/>
      <c r="AQ15" s="86"/>
      <c r="AR15" s="86"/>
      <c r="AS15" s="86"/>
      <c r="AT15" s="86"/>
      <c r="AU15" s="87"/>
      <c r="AV15" s="87"/>
      <c r="AW15" s="86"/>
      <c r="AX15" s="86"/>
      <c r="AY15" s="86"/>
      <c r="AZ15" s="86"/>
      <c r="BA15" s="86"/>
      <c r="BB15" s="87"/>
      <c r="BC15" s="87"/>
      <c r="BD15" s="86"/>
      <c r="BE15" s="86"/>
      <c r="BF15" s="86"/>
      <c r="BG15" s="86"/>
      <c r="BH15" s="86"/>
      <c r="BI15" s="87"/>
      <c r="BJ15" s="87"/>
      <c r="BK15" s="86"/>
      <c r="BL15" s="86"/>
      <c r="BM15" s="86"/>
      <c r="BN15" s="86"/>
      <c r="BO15" s="86"/>
      <c r="BP15" s="87"/>
      <c r="BQ15" s="87"/>
      <c r="BR15" s="86"/>
      <c r="BS15" s="86"/>
      <c r="BT15" s="86"/>
      <c r="BU15" s="86"/>
      <c r="BV15" s="86"/>
      <c r="BW15" s="87"/>
      <c r="BX15" s="87"/>
      <c r="BY15" s="86"/>
      <c r="BZ15" s="86"/>
      <c r="CA15" s="86"/>
      <c r="CB15" s="86"/>
      <c r="CC15" s="86"/>
      <c r="CD15" s="87"/>
      <c r="CE15" s="87"/>
      <c r="CF15" s="86"/>
      <c r="CG15" s="86"/>
      <c r="CH15" s="86"/>
      <c r="CI15" s="86"/>
      <c r="CJ15" s="86"/>
      <c r="CK15" s="87"/>
      <c r="CL15" s="87"/>
      <c r="CM15" s="86"/>
      <c r="CN15" s="86"/>
      <c r="CO15" s="86"/>
      <c r="CP15" s="86"/>
      <c r="CQ15" s="86"/>
      <c r="CR15" s="87"/>
      <c r="CS15" s="87"/>
      <c r="CT15" s="86"/>
      <c r="CU15" s="86"/>
      <c r="CV15" s="86"/>
      <c r="CW15" s="86"/>
      <c r="CX15" s="86"/>
      <c r="CY15" s="50">
        <f>C15-SUM(G15:CW15)*1.5</f>
        <v>-19.430000000000014</v>
      </c>
      <c r="DB15" s="54">
        <f t="shared" si="11"/>
        <v>4</v>
      </c>
      <c r="DC15" s="79" t="str">
        <f t="shared" si="12"/>
        <v>CUI TUB PYROGEL</v>
      </c>
      <c r="DD15" s="56">
        <f t="shared" si="13"/>
        <v>41.57</v>
      </c>
      <c r="DE15" s="54" t="s">
        <v>23</v>
      </c>
      <c r="DF15" s="54" t="s">
        <v>20</v>
      </c>
      <c r="DG15" s="61">
        <f t="shared" si="14"/>
        <v>0.99999999999999978</v>
      </c>
      <c r="DH15" s="69">
        <f t="shared" si="15"/>
        <v>10</v>
      </c>
      <c r="DI15" s="57">
        <f t="shared" si="23"/>
        <v>99.999999999999986</v>
      </c>
      <c r="DJ15" s="70">
        <f t="shared" si="16"/>
        <v>82.836761571978116</v>
      </c>
      <c r="DK15" s="148">
        <v>1.3</v>
      </c>
      <c r="DL15" s="58">
        <f t="shared" si="24"/>
        <v>10768.779004357153</v>
      </c>
      <c r="DN15" s="55">
        <f t="shared" si="25"/>
        <v>4</v>
      </c>
      <c r="DO15" s="78" t="str">
        <f t="shared" si="26"/>
        <v>CUI TUB PYROGEL</v>
      </c>
      <c r="DP15" s="56">
        <f t="shared" si="17"/>
        <v>1.1111111111111112</v>
      </c>
      <c r="DQ15" s="54" t="s">
        <v>23</v>
      </c>
      <c r="DR15" s="54" t="s">
        <v>20</v>
      </c>
      <c r="DS15" s="61">
        <f t="shared" si="27"/>
        <v>1.7037037037037037</v>
      </c>
      <c r="DT15" s="69">
        <f t="shared" si="28"/>
        <v>18</v>
      </c>
      <c r="DU15" s="57">
        <f t="shared" si="29"/>
        <v>306.66666666666669</v>
      </c>
      <c r="DV15" s="70">
        <f t="shared" si="18"/>
        <v>82.836761571978116</v>
      </c>
      <c r="DW15" s="148">
        <v>1.4</v>
      </c>
      <c r="DX15" s="58">
        <f t="shared" si="30"/>
        <v>35564.58296823594</v>
      </c>
      <c r="DZ15" s="55">
        <f t="shared" si="31"/>
        <v>4</v>
      </c>
      <c r="EA15" s="78" t="str">
        <f t="shared" si="32"/>
        <v>CUI TUB PYROGEL</v>
      </c>
      <c r="EB15" s="56">
        <f t="shared" si="19"/>
        <v>1.5555555555555556</v>
      </c>
      <c r="EC15" s="54" t="s">
        <v>23</v>
      </c>
      <c r="ED15" s="54" t="s">
        <v>20</v>
      </c>
      <c r="EE15" s="61" t="str">
        <f t="shared" si="33"/>
        <v>0</v>
      </c>
      <c r="EF15" s="69" t="str">
        <f t="shared" si="34"/>
        <v>0</v>
      </c>
      <c r="EG15" s="57">
        <f t="shared" si="35"/>
        <v>0</v>
      </c>
      <c r="EH15" s="70">
        <f t="shared" si="20"/>
        <v>82.836761571978116</v>
      </c>
      <c r="EI15" s="148">
        <v>1</v>
      </c>
      <c r="EJ15" s="58">
        <f t="shared" si="36"/>
        <v>0</v>
      </c>
    </row>
    <row r="16" spans="1:140" ht="27" customHeight="1" x14ac:dyDescent="0.25">
      <c r="A16" s="34">
        <v>5</v>
      </c>
      <c r="B16" s="35" t="s">
        <v>33</v>
      </c>
      <c r="C16" s="71">
        <v>0</v>
      </c>
      <c r="D16" s="73">
        <f t="shared" si="5"/>
        <v>0</v>
      </c>
      <c r="E16" s="37" t="s">
        <v>60</v>
      </c>
      <c r="F16" s="38"/>
      <c r="G16" s="86"/>
      <c r="H16" s="86"/>
      <c r="I16" s="86"/>
      <c r="J16" s="86"/>
      <c r="K16" s="86"/>
      <c r="L16" s="87"/>
      <c r="M16" s="87"/>
      <c r="N16" s="86"/>
      <c r="O16" s="86"/>
      <c r="P16" s="86"/>
      <c r="Q16" s="86"/>
      <c r="R16" s="86"/>
      <c r="S16" s="87"/>
      <c r="T16" s="87"/>
      <c r="U16" s="86"/>
      <c r="V16" s="86"/>
      <c r="W16" s="86"/>
      <c r="X16" s="86"/>
      <c r="Y16" s="86"/>
      <c r="Z16" s="86"/>
      <c r="AA16" s="87"/>
      <c r="AB16" s="86"/>
      <c r="AC16" s="86"/>
      <c r="AD16" s="86"/>
      <c r="AE16" s="86"/>
      <c r="AF16" s="86"/>
      <c r="AG16" s="86"/>
      <c r="AH16" s="87"/>
      <c r="AI16" s="86"/>
      <c r="AJ16" s="86"/>
      <c r="AK16" s="86"/>
      <c r="AL16" s="86"/>
      <c r="AM16" s="86"/>
      <c r="AN16" s="86"/>
      <c r="AO16" s="87"/>
      <c r="AP16" s="86"/>
      <c r="AQ16" s="86"/>
      <c r="AR16" s="86"/>
      <c r="AS16" s="86"/>
      <c r="AT16" s="86"/>
      <c r="AU16" s="87"/>
      <c r="AV16" s="87"/>
      <c r="AW16" s="86"/>
      <c r="AX16" s="86"/>
      <c r="AY16" s="86"/>
      <c r="AZ16" s="86"/>
      <c r="BA16" s="86"/>
      <c r="BB16" s="87"/>
      <c r="BC16" s="87"/>
      <c r="BD16" s="86"/>
      <c r="BE16" s="86"/>
      <c r="BF16" s="86"/>
      <c r="BG16" s="86"/>
      <c r="BH16" s="86"/>
      <c r="BI16" s="87"/>
      <c r="BJ16" s="87"/>
      <c r="BK16" s="86"/>
      <c r="BL16" s="86"/>
      <c r="BM16" s="86"/>
      <c r="BN16" s="86"/>
      <c r="BO16" s="86"/>
      <c r="BP16" s="87"/>
      <c r="BQ16" s="87"/>
      <c r="BR16" s="86"/>
      <c r="BS16" s="86"/>
      <c r="BT16" s="86"/>
      <c r="BU16" s="86"/>
      <c r="BV16" s="86"/>
      <c r="BW16" s="87"/>
      <c r="BX16" s="87"/>
      <c r="BY16" s="86"/>
      <c r="BZ16" s="86"/>
      <c r="CA16" s="86"/>
      <c r="CB16" s="86"/>
      <c r="CC16" s="86"/>
      <c r="CD16" s="87"/>
      <c r="CE16" s="87"/>
      <c r="CF16" s="86"/>
      <c r="CG16" s="86"/>
      <c r="CH16" s="86"/>
      <c r="CI16" s="86"/>
      <c r="CJ16" s="86"/>
      <c r="CK16" s="87"/>
      <c r="CL16" s="87"/>
      <c r="CM16" s="86"/>
      <c r="CN16" s="86"/>
      <c r="CO16" s="86"/>
      <c r="CP16" s="86"/>
      <c r="CQ16" s="86"/>
      <c r="CR16" s="87"/>
      <c r="CS16" s="87"/>
      <c r="CT16" s="86"/>
      <c r="CU16" s="86"/>
      <c r="CV16" s="86"/>
      <c r="CW16" s="86"/>
      <c r="CX16" s="86"/>
      <c r="CY16" s="50">
        <f>C16-SUM(G16:CW16)*1</f>
        <v>0</v>
      </c>
      <c r="DB16" s="54">
        <f t="shared" si="11"/>
        <v>5</v>
      </c>
      <c r="DC16" s="79" t="str">
        <f t="shared" si="12"/>
        <v>CUI TUB CRYOGEL</v>
      </c>
      <c r="DD16" s="56">
        <f t="shared" si="13"/>
        <v>0</v>
      </c>
      <c r="DE16" s="54" t="s">
        <v>23</v>
      </c>
      <c r="DF16" s="54" t="s">
        <v>20</v>
      </c>
      <c r="DG16" s="61" t="str">
        <f t="shared" si="14"/>
        <v>0</v>
      </c>
      <c r="DH16" s="69" t="str">
        <f t="shared" si="15"/>
        <v>0</v>
      </c>
      <c r="DI16" s="57">
        <f t="shared" si="23"/>
        <v>0</v>
      </c>
      <c r="DJ16" s="70">
        <f t="shared" si="16"/>
        <v>82.836761571978116</v>
      </c>
      <c r="DK16" s="148">
        <v>1.3</v>
      </c>
      <c r="DL16" s="58">
        <f t="shared" si="24"/>
        <v>0</v>
      </c>
      <c r="DN16" s="55">
        <f t="shared" si="25"/>
        <v>5</v>
      </c>
      <c r="DO16" s="78" t="str">
        <f t="shared" si="26"/>
        <v>CUI TUB CRYOGEL</v>
      </c>
      <c r="DP16" s="56">
        <f t="shared" si="17"/>
        <v>0</v>
      </c>
      <c r="DQ16" s="54" t="s">
        <v>23</v>
      </c>
      <c r="DR16" s="54" t="s">
        <v>20</v>
      </c>
      <c r="DS16" s="61" t="str">
        <f t="shared" si="27"/>
        <v>0</v>
      </c>
      <c r="DT16" s="69" t="str">
        <f t="shared" si="28"/>
        <v>0</v>
      </c>
      <c r="DU16" s="57">
        <f t="shared" si="29"/>
        <v>0</v>
      </c>
      <c r="DV16" s="70">
        <f t="shared" si="18"/>
        <v>82.836761571978116</v>
      </c>
      <c r="DW16" s="148">
        <v>1.4</v>
      </c>
      <c r="DX16" s="58">
        <f t="shared" si="30"/>
        <v>0</v>
      </c>
      <c r="DZ16" s="55">
        <f t="shared" si="31"/>
        <v>5</v>
      </c>
      <c r="EA16" s="78" t="str">
        <f t="shared" si="32"/>
        <v>CUI TUB CRYOGEL</v>
      </c>
      <c r="EB16" s="56">
        <f t="shared" si="19"/>
        <v>0</v>
      </c>
      <c r="EC16" s="54" t="s">
        <v>23</v>
      </c>
      <c r="ED16" s="54" t="s">
        <v>20</v>
      </c>
      <c r="EE16" s="61" t="str">
        <f t="shared" si="33"/>
        <v>0</v>
      </c>
      <c r="EF16" s="69" t="str">
        <f t="shared" si="34"/>
        <v>0</v>
      </c>
      <c r="EG16" s="57">
        <f t="shared" si="35"/>
        <v>0</v>
      </c>
      <c r="EH16" s="70">
        <f t="shared" si="20"/>
        <v>82.836761571978116</v>
      </c>
      <c r="EI16" s="148">
        <v>1</v>
      </c>
      <c r="EJ16" s="58">
        <f t="shared" si="36"/>
        <v>0</v>
      </c>
    </row>
    <row r="17" spans="1:140" ht="27" customHeight="1" x14ac:dyDescent="0.25">
      <c r="A17" s="34">
        <v>6</v>
      </c>
      <c r="B17" s="35" t="s">
        <v>34</v>
      </c>
      <c r="C17" s="71">
        <v>5.19</v>
      </c>
      <c r="D17" s="73">
        <f t="shared" si="5"/>
        <v>1.3129634267586502E-3</v>
      </c>
      <c r="E17" s="37" t="s">
        <v>61</v>
      </c>
      <c r="F17" s="38"/>
      <c r="G17" s="86">
        <f t="shared" si="6"/>
        <v>0.88888888888888884</v>
      </c>
      <c r="H17" s="86">
        <f t="shared" si="6"/>
        <v>0.88888888888888884</v>
      </c>
      <c r="I17" s="86">
        <f t="shared" si="6"/>
        <v>0.88888888888888884</v>
      </c>
      <c r="J17" s="86">
        <f t="shared" si="6"/>
        <v>0.88888888888888884</v>
      </c>
      <c r="K17" s="86">
        <f t="shared" si="6"/>
        <v>0.88888888888888884</v>
      </c>
      <c r="L17" s="87"/>
      <c r="M17" s="87"/>
      <c r="N17" s="86">
        <f t="shared" si="7"/>
        <v>1.1111111111111112</v>
      </c>
      <c r="O17" s="86">
        <f t="shared" si="7"/>
        <v>1.1111111111111112</v>
      </c>
      <c r="P17" s="86">
        <f t="shared" si="7"/>
        <v>1.1111111111111112</v>
      </c>
      <c r="Q17" s="86">
        <f t="shared" si="7"/>
        <v>1.1111111111111112</v>
      </c>
      <c r="R17" s="86">
        <f t="shared" si="7"/>
        <v>1.1111111111111112</v>
      </c>
      <c r="S17" s="87"/>
      <c r="T17" s="87"/>
      <c r="U17" s="86">
        <f t="shared" si="21"/>
        <v>1.5555555555555556</v>
      </c>
      <c r="V17" s="86">
        <f t="shared" si="21"/>
        <v>1.5555555555555556</v>
      </c>
      <c r="W17" s="86">
        <f t="shared" si="21"/>
        <v>1.5555555555555556</v>
      </c>
      <c r="X17" s="86">
        <f t="shared" si="21"/>
        <v>1.5555555555555556</v>
      </c>
      <c r="Y17" s="86">
        <f t="shared" si="21"/>
        <v>1.5555555555555556</v>
      </c>
      <c r="Z17" s="86">
        <f t="shared" si="21"/>
        <v>1.5555555555555556</v>
      </c>
      <c r="AA17" s="87"/>
      <c r="AB17" s="86">
        <f t="shared" si="22"/>
        <v>1.5555555555555556</v>
      </c>
      <c r="AC17" s="86">
        <f t="shared" si="22"/>
        <v>1.5555555555555556</v>
      </c>
      <c r="AD17" s="86">
        <f t="shared" si="22"/>
        <v>1.5555555555555556</v>
      </c>
      <c r="AE17" s="86">
        <f t="shared" si="22"/>
        <v>1.5555555555555556</v>
      </c>
      <c r="AF17" s="86">
        <f t="shared" si="22"/>
        <v>1.5555555555555556</v>
      </c>
      <c r="AG17" s="86">
        <f t="shared" si="22"/>
        <v>1.5555555555555556</v>
      </c>
      <c r="AH17" s="87"/>
      <c r="AI17" s="86">
        <f t="shared" si="10"/>
        <v>2</v>
      </c>
      <c r="AJ17" s="86">
        <f t="shared" si="10"/>
        <v>2</v>
      </c>
      <c r="AK17" s="86">
        <f t="shared" si="10"/>
        <v>2</v>
      </c>
      <c r="AL17" s="86">
        <f t="shared" si="10"/>
        <v>2</v>
      </c>
      <c r="AM17" s="86">
        <f t="shared" si="10"/>
        <v>2</v>
      </c>
      <c r="AN17" s="86">
        <f t="shared" si="10"/>
        <v>2</v>
      </c>
      <c r="AO17" s="87"/>
      <c r="AP17" s="86"/>
      <c r="AQ17" s="86"/>
      <c r="AR17" s="86"/>
      <c r="AS17" s="86"/>
      <c r="AT17" s="86"/>
      <c r="AU17" s="87"/>
      <c r="AV17" s="87"/>
      <c r="AW17" s="86"/>
      <c r="AX17" s="86"/>
      <c r="AY17" s="86"/>
      <c r="AZ17" s="86"/>
      <c r="BA17" s="86"/>
      <c r="BB17" s="87"/>
      <c r="BC17" s="87"/>
      <c r="BD17" s="86"/>
      <c r="BE17" s="86"/>
      <c r="BF17" s="86"/>
      <c r="BG17" s="86"/>
      <c r="BH17" s="86"/>
      <c r="BI17" s="87"/>
      <c r="BJ17" s="87"/>
      <c r="BK17" s="86"/>
      <c r="BL17" s="86"/>
      <c r="BM17" s="86"/>
      <c r="BN17" s="86"/>
      <c r="BO17" s="86"/>
      <c r="BP17" s="87"/>
      <c r="BQ17" s="87"/>
      <c r="BR17" s="86"/>
      <c r="BS17" s="86"/>
      <c r="BT17" s="86"/>
      <c r="BU17" s="86"/>
      <c r="BV17" s="86"/>
      <c r="BW17" s="87"/>
      <c r="BX17" s="87"/>
      <c r="BY17" s="86"/>
      <c r="BZ17" s="86"/>
      <c r="CA17" s="86"/>
      <c r="CB17" s="86"/>
      <c r="CC17" s="86"/>
      <c r="CD17" s="87"/>
      <c r="CE17" s="87"/>
      <c r="CF17" s="86"/>
      <c r="CG17" s="86"/>
      <c r="CH17" s="86"/>
      <c r="CI17" s="86"/>
      <c r="CJ17" s="86"/>
      <c r="CK17" s="87"/>
      <c r="CL17" s="87"/>
      <c r="CM17" s="86"/>
      <c r="CN17" s="86"/>
      <c r="CO17" s="86"/>
      <c r="CP17" s="86"/>
      <c r="CQ17" s="86"/>
      <c r="CR17" s="87"/>
      <c r="CS17" s="87"/>
      <c r="CT17" s="86"/>
      <c r="CU17" s="86"/>
      <c r="CV17" s="86"/>
      <c r="CW17" s="86"/>
      <c r="CX17" s="86"/>
      <c r="CY17" s="50">
        <f>C17-SUM(G17:CW17)*1.8</f>
        <v>-68.010000000000019</v>
      </c>
      <c r="DB17" s="54">
        <f t="shared" si="11"/>
        <v>6</v>
      </c>
      <c r="DC17" s="79" t="str">
        <f t="shared" si="12"/>
        <v>EQUIP PU</v>
      </c>
      <c r="DD17" s="56">
        <f t="shared" si="13"/>
        <v>5.19</v>
      </c>
      <c r="DE17" s="54" t="s">
        <v>23</v>
      </c>
      <c r="DF17" s="54" t="s">
        <v>20</v>
      </c>
      <c r="DG17" s="61">
        <f t="shared" si="14"/>
        <v>0.99999999999999978</v>
      </c>
      <c r="DH17" s="69">
        <f t="shared" si="15"/>
        <v>10</v>
      </c>
      <c r="DI17" s="57">
        <f t="shared" si="23"/>
        <v>99.999999999999986</v>
      </c>
      <c r="DJ17" s="70">
        <f t="shared" si="16"/>
        <v>82.836761571978116</v>
      </c>
      <c r="DK17" s="148">
        <v>1.3</v>
      </c>
      <c r="DL17" s="58">
        <f t="shared" si="24"/>
        <v>10768.779004357153</v>
      </c>
      <c r="DN17" s="55">
        <f t="shared" si="25"/>
        <v>6</v>
      </c>
      <c r="DO17" s="78" t="str">
        <f t="shared" si="26"/>
        <v>EQUIP PU</v>
      </c>
      <c r="DP17" s="56">
        <f t="shared" si="17"/>
        <v>1.1111111111111112</v>
      </c>
      <c r="DQ17" s="54" t="s">
        <v>23</v>
      </c>
      <c r="DR17" s="54" t="s">
        <v>20</v>
      </c>
      <c r="DS17" s="61">
        <f t="shared" si="27"/>
        <v>1.7037037037037037</v>
      </c>
      <c r="DT17" s="69">
        <f t="shared" si="28"/>
        <v>18</v>
      </c>
      <c r="DU17" s="57">
        <f t="shared" si="29"/>
        <v>306.66666666666669</v>
      </c>
      <c r="DV17" s="70">
        <f t="shared" si="18"/>
        <v>82.836761571978116</v>
      </c>
      <c r="DW17" s="148">
        <v>1.4</v>
      </c>
      <c r="DX17" s="58">
        <f t="shared" si="30"/>
        <v>35564.58296823594</v>
      </c>
      <c r="DZ17" s="55">
        <f t="shared" si="31"/>
        <v>6</v>
      </c>
      <c r="EA17" s="78" t="str">
        <f t="shared" si="32"/>
        <v>EQUIP PU</v>
      </c>
      <c r="EB17" s="56">
        <f t="shared" si="19"/>
        <v>1.5555555555555556</v>
      </c>
      <c r="EC17" s="54" t="s">
        <v>23</v>
      </c>
      <c r="ED17" s="54" t="s">
        <v>20</v>
      </c>
      <c r="EE17" s="61" t="str">
        <f t="shared" si="33"/>
        <v>0</v>
      </c>
      <c r="EF17" s="69" t="str">
        <f t="shared" si="34"/>
        <v>0</v>
      </c>
      <c r="EG17" s="57">
        <f t="shared" si="35"/>
        <v>0</v>
      </c>
      <c r="EH17" s="70">
        <f t="shared" si="20"/>
        <v>82.836761571978116</v>
      </c>
      <c r="EI17" s="148">
        <v>1</v>
      </c>
      <c r="EJ17" s="58">
        <f t="shared" si="36"/>
        <v>0</v>
      </c>
    </row>
    <row r="18" spans="1:140" ht="27" customHeight="1" x14ac:dyDescent="0.25">
      <c r="A18" s="34">
        <v>7</v>
      </c>
      <c r="B18" s="35" t="s">
        <v>35</v>
      </c>
      <c r="C18" s="71">
        <v>748.33</v>
      </c>
      <c r="D18" s="73">
        <f t="shared" si="5"/>
        <v>0.18931212353493268</v>
      </c>
      <c r="E18" s="37" t="s">
        <v>61</v>
      </c>
      <c r="F18" s="38"/>
      <c r="G18" s="86">
        <f t="shared" si="6"/>
        <v>0.88888888888888884</v>
      </c>
      <c r="H18" s="86">
        <f t="shared" si="6"/>
        <v>0.88888888888888884</v>
      </c>
      <c r="I18" s="86">
        <f t="shared" si="6"/>
        <v>0.88888888888888884</v>
      </c>
      <c r="J18" s="86">
        <f t="shared" si="6"/>
        <v>0.88888888888888884</v>
      </c>
      <c r="K18" s="86">
        <f t="shared" si="6"/>
        <v>0.88888888888888884</v>
      </c>
      <c r="L18" s="87"/>
      <c r="M18" s="87"/>
      <c r="N18" s="86">
        <f t="shared" si="7"/>
        <v>1.1111111111111112</v>
      </c>
      <c r="O18" s="86">
        <f t="shared" si="7"/>
        <v>1.1111111111111112</v>
      </c>
      <c r="P18" s="86">
        <f t="shared" si="7"/>
        <v>1.1111111111111112</v>
      </c>
      <c r="Q18" s="86">
        <f t="shared" si="7"/>
        <v>1.1111111111111112</v>
      </c>
      <c r="R18" s="86">
        <f t="shared" si="7"/>
        <v>1.1111111111111112</v>
      </c>
      <c r="S18" s="87"/>
      <c r="T18" s="87"/>
      <c r="U18" s="86">
        <f t="shared" si="21"/>
        <v>1.5555555555555556</v>
      </c>
      <c r="V18" s="86">
        <f t="shared" si="21"/>
        <v>1.5555555555555556</v>
      </c>
      <c r="W18" s="86">
        <f t="shared" si="21"/>
        <v>1.5555555555555556</v>
      </c>
      <c r="X18" s="86">
        <f t="shared" si="21"/>
        <v>1.5555555555555556</v>
      </c>
      <c r="Y18" s="86">
        <f t="shared" si="21"/>
        <v>1.5555555555555556</v>
      </c>
      <c r="Z18" s="86">
        <f t="shared" si="21"/>
        <v>1.5555555555555556</v>
      </c>
      <c r="AA18" s="87"/>
      <c r="AB18" s="86">
        <f t="shared" si="22"/>
        <v>1.5555555555555556</v>
      </c>
      <c r="AC18" s="86">
        <f t="shared" si="22"/>
        <v>1.5555555555555556</v>
      </c>
      <c r="AD18" s="86">
        <f t="shared" si="22"/>
        <v>1.5555555555555556</v>
      </c>
      <c r="AE18" s="86">
        <f t="shared" si="22"/>
        <v>1.5555555555555556</v>
      </c>
      <c r="AF18" s="86">
        <f t="shared" si="22"/>
        <v>1.5555555555555556</v>
      </c>
      <c r="AG18" s="86">
        <f t="shared" si="22"/>
        <v>1.5555555555555556</v>
      </c>
      <c r="AH18" s="87"/>
      <c r="AI18" s="86">
        <f t="shared" si="10"/>
        <v>2</v>
      </c>
      <c r="AJ18" s="86">
        <f t="shared" si="10"/>
        <v>2</v>
      </c>
      <c r="AK18" s="86">
        <f t="shared" si="10"/>
        <v>2</v>
      </c>
      <c r="AL18" s="86">
        <f t="shared" si="10"/>
        <v>2</v>
      </c>
      <c r="AM18" s="86">
        <f t="shared" si="10"/>
        <v>2</v>
      </c>
      <c r="AN18" s="86">
        <f t="shared" si="10"/>
        <v>2</v>
      </c>
      <c r="AO18" s="87"/>
      <c r="AP18" s="86"/>
      <c r="AQ18" s="86"/>
      <c r="AR18" s="86"/>
      <c r="AS18" s="86"/>
      <c r="AT18" s="86"/>
      <c r="AU18" s="87"/>
      <c r="AV18" s="87"/>
      <c r="AW18" s="86"/>
      <c r="AX18" s="86"/>
      <c r="AY18" s="86"/>
      <c r="AZ18" s="86"/>
      <c r="BA18" s="86"/>
      <c r="BB18" s="87"/>
      <c r="BC18" s="87"/>
      <c r="BD18" s="86">
        <v>2</v>
      </c>
      <c r="BE18" s="86">
        <v>2</v>
      </c>
      <c r="BF18" s="86">
        <v>2</v>
      </c>
      <c r="BG18" s="86">
        <v>2</v>
      </c>
      <c r="BH18" s="86">
        <v>2</v>
      </c>
      <c r="BI18" s="87"/>
      <c r="BJ18" s="87"/>
      <c r="BK18" s="86">
        <v>4</v>
      </c>
      <c r="BL18" s="86">
        <v>4</v>
      </c>
      <c r="BM18" s="86">
        <v>4</v>
      </c>
      <c r="BN18" s="86">
        <v>4</v>
      </c>
      <c r="BO18" s="86">
        <v>4</v>
      </c>
      <c r="BP18" s="87"/>
      <c r="BQ18" s="87"/>
      <c r="BR18" s="86">
        <v>8</v>
      </c>
      <c r="BS18" s="86">
        <v>8</v>
      </c>
      <c r="BT18" s="86">
        <v>8</v>
      </c>
      <c r="BU18" s="86">
        <v>8</v>
      </c>
      <c r="BV18" s="86">
        <v>8</v>
      </c>
      <c r="BW18" s="87"/>
      <c r="BX18" s="87"/>
      <c r="BY18" s="86">
        <v>10</v>
      </c>
      <c r="BZ18" s="86">
        <v>10</v>
      </c>
      <c r="CA18" s="86">
        <v>10</v>
      </c>
      <c r="CB18" s="86">
        <v>10</v>
      </c>
      <c r="CC18" s="86">
        <v>10</v>
      </c>
      <c r="CD18" s="87"/>
      <c r="CE18" s="87"/>
      <c r="CF18" s="86">
        <v>12</v>
      </c>
      <c r="CG18" s="86">
        <v>12</v>
      </c>
      <c r="CH18" s="86">
        <v>12</v>
      </c>
      <c r="CI18" s="86">
        <v>12</v>
      </c>
      <c r="CJ18" s="86">
        <v>12</v>
      </c>
      <c r="CK18" s="87"/>
      <c r="CL18" s="87"/>
      <c r="CM18" s="86">
        <v>10</v>
      </c>
      <c r="CN18" s="86">
        <v>10</v>
      </c>
      <c r="CO18" s="86">
        <v>10</v>
      </c>
      <c r="CP18" s="86">
        <v>10</v>
      </c>
      <c r="CQ18" s="86">
        <v>10</v>
      </c>
      <c r="CR18" s="87"/>
      <c r="CS18" s="87"/>
      <c r="CT18" s="86">
        <v>8</v>
      </c>
      <c r="CU18" s="86">
        <v>8</v>
      </c>
      <c r="CV18" s="86">
        <v>8</v>
      </c>
      <c r="CW18" s="86">
        <v>8</v>
      </c>
      <c r="CX18" s="86">
        <v>8</v>
      </c>
      <c r="CY18" s="50">
        <f>C18-SUM(G18:CW18)*2.5</f>
        <v>-8.3366666666667015</v>
      </c>
      <c r="DB18" s="54">
        <f t="shared" si="11"/>
        <v>7</v>
      </c>
      <c r="DC18" s="79" t="str">
        <f t="shared" si="12"/>
        <v>EQUIP FC</v>
      </c>
      <c r="DD18" s="56">
        <f t="shared" si="13"/>
        <v>748.33</v>
      </c>
      <c r="DE18" s="54" t="s">
        <v>23</v>
      </c>
      <c r="DF18" s="54" t="s">
        <v>20</v>
      </c>
      <c r="DG18" s="61">
        <f t="shared" si="14"/>
        <v>0.99999999999999978</v>
      </c>
      <c r="DH18" s="69">
        <f t="shared" si="15"/>
        <v>10</v>
      </c>
      <c r="DI18" s="57">
        <f t="shared" si="23"/>
        <v>99.999999999999986</v>
      </c>
      <c r="DJ18" s="70">
        <f t="shared" si="16"/>
        <v>82.836761571978116</v>
      </c>
      <c r="DK18" s="148">
        <v>1.3</v>
      </c>
      <c r="DL18" s="58">
        <f t="shared" si="24"/>
        <v>10768.779004357153</v>
      </c>
      <c r="DN18" s="55">
        <f t="shared" si="25"/>
        <v>7</v>
      </c>
      <c r="DO18" s="78" t="str">
        <f t="shared" si="26"/>
        <v>EQUIP FC</v>
      </c>
      <c r="DP18" s="56">
        <f t="shared" si="17"/>
        <v>1.1111111111111112</v>
      </c>
      <c r="DQ18" s="54" t="s">
        <v>23</v>
      </c>
      <c r="DR18" s="54" t="s">
        <v>20</v>
      </c>
      <c r="DS18" s="61">
        <f t="shared" si="27"/>
        <v>1.7037037037037037</v>
      </c>
      <c r="DT18" s="69">
        <f t="shared" si="28"/>
        <v>18</v>
      </c>
      <c r="DU18" s="57">
        <f t="shared" si="29"/>
        <v>306.66666666666669</v>
      </c>
      <c r="DV18" s="70">
        <f t="shared" si="18"/>
        <v>82.836761571978116</v>
      </c>
      <c r="DW18" s="148">
        <v>1.4</v>
      </c>
      <c r="DX18" s="58">
        <f t="shared" si="30"/>
        <v>35564.58296823594</v>
      </c>
      <c r="DZ18" s="55">
        <f t="shared" si="31"/>
        <v>7</v>
      </c>
      <c r="EA18" s="78" t="str">
        <f t="shared" si="32"/>
        <v>EQUIP FC</v>
      </c>
      <c r="EB18" s="56">
        <f t="shared" si="19"/>
        <v>1.5555555555555556</v>
      </c>
      <c r="EC18" s="54" t="s">
        <v>23</v>
      </c>
      <c r="ED18" s="54" t="s">
        <v>20</v>
      </c>
      <c r="EE18" s="61">
        <f t="shared" si="33"/>
        <v>7.7142857142857144</v>
      </c>
      <c r="EF18" s="69">
        <f t="shared" si="34"/>
        <v>35</v>
      </c>
      <c r="EG18" s="57">
        <f t="shared" si="35"/>
        <v>2700</v>
      </c>
      <c r="EH18" s="70">
        <f t="shared" si="20"/>
        <v>82.836761571978116</v>
      </c>
      <c r="EI18" s="148">
        <v>1</v>
      </c>
      <c r="EJ18" s="58">
        <f t="shared" si="36"/>
        <v>223659.25624434091</v>
      </c>
    </row>
    <row r="19" spans="1:140" ht="27" customHeight="1" x14ac:dyDescent="0.25">
      <c r="A19" s="34">
        <v>8</v>
      </c>
      <c r="B19" s="35" t="s">
        <v>36</v>
      </c>
      <c r="C19" s="71">
        <v>74.7</v>
      </c>
      <c r="D19" s="73">
        <f t="shared" si="5"/>
        <v>1.8897566084560918E-2</v>
      </c>
      <c r="E19" s="37" t="s">
        <v>61</v>
      </c>
      <c r="F19" s="38"/>
      <c r="G19" s="86">
        <f t="shared" si="6"/>
        <v>0.88888888888888884</v>
      </c>
      <c r="H19" s="86">
        <f t="shared" si="6"/>
        <v>0.88888888888888884</v>
      </c>
      <c r="I19" s="86">
        <f t="shared" si="6"/>
        <v>0.88888888888888884</v>
      </c>
      <c r="J19" s="86">
        <f t="shared" si="6"/>
        <v>0.88888888888888884</v>
      </c>
      <c r="K19" s="86">
        <f t="shared" si="6"/>
        <v>0.88888888888888884</v>
      </c>
      <c r="L19" s="87"/>
      <c r="M19" s="87"/>
      <c r="N19" s="86">
        <f t="shared" si="7"/>
        <v>1.1111111111111112</v>
      </c>
      <c r="O19" s="86">
        <f t="shared" si="7"/>
        <v>1.1111111111111112</v>
      </c>
      <c r="P19" s="86">
        <f t="shared" si="7"/>
        <v>1.1111111111111112</v>
      </c>
      <c r="Q19" s="86">
        <f t="shared" si="7"/>
        <v>1.1111111111111112</v>
      </c>
      <c r="R19" s="86">
        <f t="shared" si="7"/>
        <v>1.1111111111111112</v>
      </c>
      <c r="S19" s="87"/>
      <c r="T19" s="87"/>
      <c r="U19" s="86">
        <f t="shared" si="21"/>
        <v>1.5555555555555556</v>
      </c>
      <c r="V19" s="86">
        <f t="shared" si="21"/>
        <v>1.5555555555555556</v>
      </c>
      <c r="W19" s="86">
        <f t="shared" si="21"/>
        <v>1.5555555555555556</v>
      </c>
      <c r="X19" s="86">
        <f t="shared" si="21"/>
        <v>1.5555555555555556</v>
      </c>
      <c r="Y19" s="86">
        <f t="shared" si="21"/>
        <v>1.5555555555555556</v>
      </c>
      <c r="Z19" s="86">
        <f t="shared" si="21"/>
        <v>1.5555555555555556</v>
      </c>
      <c r="AA19" s="87"/>
      <c r="AB19" s="86">
        <f t="shared" si="22"/>
        <v>1.5555555555555556</v>
      </c>
      <c r="AC19" s="86">
        <f t="shared" si="22"/>
        <v>1.5555555555555556</v>
      </c>
      <c r="AD19" s="86">
        <f t="shared" si="22"/>
        <v>1.5555555555555556</v>
      </c>
      <c r="AE19" s="86">
        <f t="shared" si="22"/>
        <v>1.5555555555555556</v>
      </c>
      <c r="AF19" s="86">
        <f t="shared" si="22"/>
        <v>1.5555555555555556</v>
      </c>
      <c r="AG19" s="86">
        <f t="shared" si="22"/>
        <v>1.5555555555555556</v>
      </c>
      <c r="AH19" s="87"/>
      <c r="AI19" s="86">
        <f t="shared" si="10"/>
        <v>2</v>
      </c>
      <c r="AJ19" s="86">
        <f t="shared" si="10"/>
        <v>2</v>
      </c>
      <c r="AK19" s="86">
        <f t="shared" si="10"/>
        <v>2</v>
      </c>
      <c r="AL19" s="86">
        <f t="shared" si="10"/>
        <v>2</v>
      </c>
      <c r="AM19" s="86">
        <f t="shared" si="10"/>
        <v>2</v>
      </c>
      <c r="AN19" s="86">
        <f t="shared" si="10"/>
        <v>2</v>
      </c>
      <c r="AO19" s="87"/>
      <c r="AP19" s="86"/>
      <c r="AQ19" s="86"/>
      <c r="AR19" s="86"/>
      <c r="AS19" s="86"/>
      <c r="AT19" s="86"/>
      <c r="AU19" s="87"/>
      <c r="AV19" s="87"/>
      <c r="AW19" s="86"/>
      <c r="AX19" s="86"/>
      <c r="AY19" s="86"/>
      <c r="AZ19" s="86"/>
      <c r="BA19" s="86"/>
      <c r="BB19" s="87"/>
      <c r="BC19" s="87"/>
      <c r="BD19" s="86"/>
      <c r="BE19" s="86"/>
      <c r="BF19" s="86"/>
      <c r="BG19" s="86"/>
      <c r="BH19" s="86"/>
      <c r="BI19" s="87"/>
      <c r="BJ19" s="87"/>
      <c r="BK19" s="86"/>
      <c r="BL19" s="86"/>
      <c r="BM19" s="86"/>
      <c r="BN19" s="86"/>
      <c r="BO19" s="86"/>
      <c r="BP19" s="87"/>
      <c r="BQ19" s="87"/>
      <c r="BR19" s="86"/>
      <c r="BS19" s="86"/>
      <c r="BT19" s="86"/>
      <c r="BU19" s="86"/>
      <c r="BV19" s="86"/>
      <c r="BW19" s="87"/>
      <c r="BX19" s="87"/>
      <c r="BY19" s="86"/>
      <c r="BZ19" s="86"/>
      <c r="CA19" s="86"/>
      <c r="CB19" s="86"/>
      <c r="CC19" s="86"/>
      <c r="CD19" s="87"/>
      <c r="CE19" s="87"/>
      <c r="CF19" s="86"/>
      <c r="CG19" s="86"/>
      <c r="CH19" s="86"/>
      <c r="CI19" s="86"/>
      <c r="CJ19" s="86"/>
      <c r="CK19" s="87"/>
      <c r="CL19" s="87"/>
      <c r="CM19" s="86"/>
      <c r="CN19" s="86"/>
      <c r="CO19" s="86"/>
      <c r="CP19" s="86"/>
      <c r="CQ19" s="86"/>
      <c r="CR19" s="87"/>
      <c r="CS19" s="87"/>
      <c r="CT19" s="86"/>
      <c r="CU19" s="86"/>
      <c r="CV19" s="86"/>
      <c r="CW19" s="86"/>
      <c r="CX19" s="86"/>
      <c r="CY19" s="50">
        <f>C19-SUM(G19:CW19)*1.8</f>
        <v>1.4999999999999858</v>
      </c>
      <c r="DB19" s="54">
        <f t="shared" si="11"/>
        <v>8</v>
      </c>
      <c r="DC19" s="79" t="str">
        <f t="shared" si="12"/>
        <v>CUI EQUIP PYROGEL</v>
      </c>
      <c r="DD19" s="56">
        <f t="shared" si="13"/>
        <v>74.7</v>
      </c>
      <c r="DE19" s="54" t="s">
        <v>23</v>
      </c>
      <c r="DF19" s="54" t="s">
        <v>20</v>
      </c>
      <c r="DG19" s="61">
        <f t="shared" si="14"/>
        <v>0.99999999999999978</v>
      </c>
      <c r="DH19" s="69">
        <f t="shared" si="15"/>
        <v>10</v>
      </c>
      <c r="DI19" s="57">
        <f t="shared" si="23"/>
        <v>99.999999999999986</v>
      </c>
      <c r="DJ19" s="70">
        <f t="shared" si="16"/>
        <v>82.836761571978116</v>
      </c>
      <c r="DK19" s="148">
        <v>1.3</v>
      </c>
      <c r="DL19" s="58">
        <f t="shared" si="24"/>
        <v>10768.779004357153</v>
      </c>
      <c r="DN19" s="55">
        <f t="shared" si="25"/>
        <v>8</v>
      </c>
      <c r="DO19" s="78" t="str">
        <f t="shared" si="26"/>
        <v>CUI EQUIP PYROGEL</v>
      </c>
      <c r="DP19" s="56">
        <f t="shared" si="17"/>
        <v>1.1111111111111112</v>
      </c>
      <c r="DQ19" s="54" t="s">
        <v>23</v>
      </c>
      <c r="DR19" s="54" t="s">
        <v>20</v>
      </c>
      <c r="DS19" s="61">
        <f t="shared" si="27"/>
        <v>1.7037037037037037</v>
      </c>
      <c r="DT19" s="69">
        <f t="shared" si="28"/>
        <v>18</v>
      </c>
      <c r="DU19" s="57">
        <f t="shared" si="29"/>
        <v>306.66666666666669</v>
      </c>
      <c r="DV19" s="70">
        <f t="shared" si="18"/>
        <v>82.836761571978116</v>
      </c>
      <c r="DW19" s="148">
        <v>1.4</v>
      </c>
      <c r="DX19" s="58">
        <f t="shared" si="30"/>
        <v>35564.58296823594</v>
      </c>
      <c r="DZ19" s="55">
        <f t="shared" si="31"/>
        <v>8</v>
      </c>
      <c r="EA19" s="78" t="str">
        <f t="shared" si="32"/>
        <v>CUI EQUIP PYROGEL</v>
      </c>
      <c r="EB19" s="56">
        <f t="shared" si="19"/>
        <v>1.5555555555555556</v>
      </c>
      <c r="EC19" s="54" t="s">
        <v>23</v>
      </c>
      <c r="ED19" s="54" t="s">
        <v>20</v>
      </c>
      <c r="EE19" s="61" t="str">
        <f t="shared" si="33"/>
        <v>0</v>
      </c>
      <c r="EF19" s="69" t="str">
        <f t="shared" si="34"/>
        <v>0</v>
      </c>
      <c r="EG19" s="57">
        <f t="shared" si="35"/>
        <v>0</v>
      </c>
      <c r="EH19" s="70">
        <f t="shared" si="20"/>
        <v>82.836761571978116</v>
      </c>
      <c r="EI19" s="148">
        <v>1</v>
      </c>
      <c r="EJ19" s="58">
        <f t="shared" si="36"/>
        <v>0</v>
      </c>
    </row>
    <row r="20" spans="1:140" ht="27" customHeight="1" x14ac:dyDescent="0.25">
      <c r="A20" s="34">
        <v>9</v>
      </c>
      <c r="B20" s="35" t="s">
        <v>37</v>
      </c>
      <c r="C20" s="71">
        <v>61.39</v>
      </c>
      <c r="D20" s="73">
        <f t="shared" si="5"/>
        <v>1.5530409396669272E-2</v>
      </c>
      <c r="E20" s="37" t="s">
        <v>61</v>
      </c>
      <c r="F20" s="38"/>
      <c r="G20" s="86">
        <f t="shared" si="6"/>
        <v>0.88888888888888884</v>
      </c>
      <c r="H20" s="86">
        <f t="shared" si="6"/>
        <v>0.88888888888888884</v>
      </c>
      <c r="I20" s="86">
        <f t="shared" si="6"/>
        <v>0.88888888888888884</v>
      </c>
      <c r="J20" s="86">
        <f t="shared" si="6"/>
        <v>0.88888888888888884</v>
      </c>
      <c r="K20" s="86">
        <f t="shared" si="6"/>
        <v>0.88888888888888884</v>
      </c>
      <c r="L20" s="87"/>
      <c r="M20" s="87"/>
      <c r="N20" s="86">
        <f t="shared" si="7"/>
        <v>1.1111111111111112</v>
      </c>
      <c r="O20" s="86">
        <f t="shared" si="7"/>
        <v>1.1111111111111112</v>
      </c>
      <c r="P20" s="86">
        <f t="shared" si="7"/>
        <v>1.1111111111111112</v>
      </c>
      <c r="Q20" s="86">
        <f t="shared" si="7"/>
        <v>1.1111111111111112</v>
      </c>
      <c r="R20" s="86">
        <f t="shared" si="7"/>
        <v>1.1111111111111112</v>
      </c>
      <c r="S20" s="87"/>
      <c r="T20" s="87"/>
      <c r="U20" s="86">
        <f t="shared" si="21"/>
        <v>1.5555555555555556</v>
      </c>
      <c r="V20" s="86">
        <f t="shared" si="21"/>
        <v>1.5555555555555556</v>
      </c>
      <c r="W20" s="86">
        <f t="shared" si="21"/>
        <v>1.5555555555555556</v>
      </c>
      <c r="X20" s="86">
        <f t="shared" si="21"/>
        <v>1.5555555555555556</v>
      </c>
      <c r="Y20" s="86">
        <f t="shared" si="21"/>
        <v>1.5555555555555556</v>
      </c>
      <c r="Z20" s="86">
        <f t="shared" si="21"/>
        <v>1.5555555555555556</v>
      </c>
      <c r="AA20" s="87"/>
      <c r="AB20" s="86">
        <f t="shared" si="22"/>
        <v>1.5555555555555556</v>
      </c>
      <c r="AC20" s="86">
        <f t="shared" si="22"/>
        <v>1.5555555555555556</v>
      </c>
      <c r="AD20" s="86">
        <f t="shared" si="22"/>
        <v>1.5555555555555556</v>
      </c>
      <c r="AE20" s="86">
        <f t="shared" si="22"/>
        <v>1.5555555555555556</v>
      </c>
      <c r="AF20" s="86">
        <f t="shared" si="22"/>
        <v>1.5555555555555556</v>
      </c>
      <c r="AG20" s="86">
        <f t="shared" si="22"/>
        <v>1.5555555555555556</v>
      </c>
      <c r="AH20" s="87"/>
      <c r="AI20" s="86">
        <f t="shared" si="10"/>
        <v>2</v>
      </c>
      <c r="AJ20" s="86">
        <f t="shared" si="10"/>
        <v>2</v>
      </c>
      <c r="AK20" s="86">
        <f t="shared" si="10"/>
        <v>2</v>
      </c>
      <c r="AL20" s="86">
        <f t="shared" si="10"/>
        <v>2</v>
      </c>
      <c r="AM20" s="86">
        <f t="shared" si="10"/>
        <v>2</v>
      </c>
      <c r="AN20" s="86">
        <f t="shared" si="10"/>
        <v>2</v>
      </c>
      <c r="AO20" s="87"/>
      <c r="AP20" s="86"/>
      <c r="AQ20" s="86"/>
      <c r="AR20" s="86"/>
      <c r="AS20" s="86"/>
      <c r="AT20" s="86"/>
      <c r="AU20" s="87"/>
      <c r="AV20" s="87"/>
      <c r="AW20" s="86"/>
      <c r="AX20" s="86"/>
      <c r="AY20" s="86"/>
      <c r="AZ20" s="86"/>
      <c r="BA20" s="86"/>
      <c r="BB20" s="87"/>
      <c r="BC20" s="87"/>
      <c r="BD20" s="86"/>
      <c r="BE20" s="86"/>
      <c r="BF20" s="86"/>
      <c r="BG20" s="86"/>
      <c r="BH20" s="86"/>
      <c r="BI20" s="87"/>
      <c r="BJ20" s="87"/>
      <c r="BK20" s="86"/>
      <c r="BL20" s="86"/>
      <c r="BM20" s="86"/>
      <c r="BN20" s="86"/>
      <c r="BO20" s="86"/>
      <c r="BP20" s="87"/>
      <c r="BQ20" s="87"/>
      <c r="BR20" s="86"/>
      <c r="BS20" s="86"/>
      <c r="BT20" s="86"/>
      <c r="BU20" s="86"/>
      <c r="BV20" s="86"/>
      <c r="BW20" s="87"/>
      <c r="BX20" s="87"/>
      <c r="BY20" s="86"/>
      <c r="BZ20" s="86"/>
      <c r="CA20" s="86"/>
      <c r="CB20" s="86"/>
      <c r="CC20" s="86"/>
      <c r="CD20" s="87"/>
      <c r="CE20" s="87"/>
      <c r="CF20" s="86">
        <v>3</v>
      </c>
      <c r="CG20" s="86">
        <v>3</v>
      </c>
      <c r="CH20" s="86">
        <v>3</v>
      </c>
      <c r="CI20" s="86">
        <v>3</v>
      </c>
      <c r="CJ20" s="86">
        <v>3</v>
      </c>
      <c r="CK20" s="87"/>
      <c r="CL20" s="87"/>
      <c r="CM20" s="86">
        <v>3</v>
      </c>
      <c r="CN20" s="86">
        <v>3</v>
      </c>
      <c r="CO20" s="86">
        <v>3</v>
      </c>
      <c r="CP20" s="86">
        <v>3</v>
      </c>
      <c r="CQ20" s="86">
        <v>3</v>
      </c>
      <c r="CR20" s="87"/>
      <c r="CS20" s="87"/>
      <c r="CT20" s="86"/>
      <c r="CU20" s="86"/>
      <c r="CV20" s="86"/>
      <c r="CW20" s="86"/>
      <c r="CX20" s="86"/>
      <c r="CY20" s="50">
        <f>C20-SUM(G20:CW20)*0.8</f>
        <v>4.8566666666666478</v>
      </c>
      <c r="DB20" s="54">
        <f t="shared" si="11"/>
        <v>9</v>
      </c>
      <c r="DC20" s="79" t="str">
        <f t="shared" si="12"/>
        <v>CUI EQUIP CRYOGEL</v>
      </c>
      <c r="DD20" s="56">
        <f t="shared" si="13"/>
        <v>61.39</v>
      </c>
      <c r="DE20" s="54" t="s">
        <v>23</v>
      </c>
      <c r="DF20" s="54" t="s">
        <v>20</v>
      </c>
      <c r="DG20" s="61">
        <f t="shared" si="14"/>
        <v>0.99999999999999978</v>
      </c>
      <c r="DH20" s="69">
        <f t="shared" si="15"/>
        <v>10</v>
      </c>
      <c r="DI20" s="57">
        <f t="shared" si="23"/>
        <v>99.999999999999986</v>
      </c>
      <c r="DJ20" s="70">
        <f t="shared" si="16"/>
        <v>82.836761571978116</v>
      </c>
      <c r="DK20" s="148">
        <v>1.3</v>
      </c>
      <c r="DL20" s="58">
        <f t="shared" si="24"/>
        <v>10768.779004357153</v>
      </c>
      <c r="DN20" s="55">
        <f t="shared" si="25"/>
        <v>9</v>
      </c>
      <c r="DO20" s="78" t="str">
        <f t="shared" si="26"/>
        <v>CUI EQUIP CRYOGEL</v>
      </c>
      <c r="DP20" s="56">
        <f t="shared" si="17"/>
        <v>1.1111111111111112</v>
      </c>
      <c r="DQ20" s="54" t="s">
        <v>23</v>
      </c>
      <c r="DR20" s="54" t="s">
        <v>20</v>
      </c>
      <c r="DS20" s="61">
        <f t="shared" si="27"/>
        <v>1.7037037037037037</v>
      </c>
      <c r="DT20" s="69">
        <f t="shared" si="28"/>
        <v>18</v>
      </c>
      <c r="DU20" s="57">
        <f t="shared" si="29"/>
        <v>306.66666666666669</v>
      </c>
      <c r="DV20" s="70">
        <f t="shared" si="18"/>
        <v>82.836761571978116</v>
      </c>
      <c r="DW20" s="148">
        <v>1.4</v>
      </c>
      <c r="DX20" s="58">
        <f t="shared" si="30"/>
        <v>35564.58296823594</v>
      </c>
      <c r="DZ20" s="55">
        <f t="shared" si="31"/>
        <v>9</v>
      </c>
      <c r="EA20" s="78" t="str">
        <f t="shared" si="32"/>
        <v>CUI EQUIP CRYOGEL</v>
      </c>
      <c r="EB20" s="56">
        <f t="shared" si="19"/>
        <v>1.5555555555555556</v>
      </c>
      <c r="EC20" s="54" t="s">
        <v>23</v>
      </c>
      <c r="ED20" s="54" t="s">
        <v>20</v>
      </c>
      <c r="EE20" s="61">
        <f t="shared" si="33"/>
        <v>3</v>
      </c>
      <c r="EF20" s="69">
        <f t="shared" si="34"/>
        <v>10</v>
      </c>
      <c r="EG20" s="57">
        <f t="shared" si="35"/>
        <v>300</v>
      </c>
      <c r="EH20" s="70">
        <f t="shared" si="20"/>
        <v>82.836761571978116</v>
      </c>
      <c r="EI20" s="148">
        <v>1</v>
      </c>
      <c r="EJ20" s="58">
        <f t="shared" si="36"/>
        <v>24851.028471593436</v>
      </c>
    </row>
    <row r="21" spans="1:140" ht="27" customHeight="1" x14ac:dyDescent="0.25">
      <c r="A21" s="34"/>
      <c r="B21" s="35" t="s">
        <v>127</v>
      </c>
      <c r="C21" s="71"/>
      <c r="D21" s="73"/>
      <c r="E21" s="37" t="s">
        <v>61</v>
      </c>
      <c r="F21" s="38" t="s">
        <v>128</v>
      </c>
      <c r="G21" s="86"/>
      <c r="H21" s="86"/>
      <c r="I21" s="86"/>
      <c r="J21" s="86"/>
      <c r="K21" s="86"/>
      <c r="L21" s="87"/>
      <c r="M21" s="87"/>
      <c r="N21" s="86"/>
      <c r="O21" s="86"/>
      <c r="P21" s="86"/>
      <c r="Q21" s="86"/>
      <c r="R21" s="86"/>
      <c r="S21" s="87"/>
      <c r="T21" s="87"/>
      <c r="U21" s="86"/>
      <c r="V21" s="86"/>
      <c r="W21" s="86"/>
      <c r="X21" s="86"/>
      <c r="Y21" s="86"/>
      <c r="Z21" s="86"/>
      <c r="AA21" s="87"/>
      <c r="AB21" s="86"/>
      <c r="AC21" s="86"/>
      <c r="AD21" s="86"/>
      <c r="AE21" s="86"/>
      <c r="AF21" s="86"/>
      <c r="AG21" s="86"/>
      <c r="AH21" s="87"/>
      <c r="AI21" s="86">
        <v>4</v>
      </c>
      <c r="AJ21" s="86">
        <v>4</v>
      </c>
      <c r="AK21" s="86">
        <v>4</v>
      </c>
      <c r="AL21" s="86">
        <v>4</v>
      </c>
      <c r="AM21" s="86">
        <v>4</v>
      </c>
      <c r="AN21" s="86">
        <v>4</v>
      </c>
      <c r="AO21" s="87"/>
      <c r="AP21" s="86">
        <v>2</v>
      </c>
      <c r="AQ21" s="86">
        <v>2</v>
      </c>
      <c r="AR21" s="86">
        <v>2</v>
      </c>
      <c r="AS21" s="86">
        <v>2</v>
      </c>
      <c r="AT21" s="86">
        <v>2</v>
      </c>
      <c r="AU21" s="87"/>
      <c r="AV21" s="87"/>
      <c r="AW21" s="86"/>
      <c r="AX21" s="86"/>
      <c r="AY21" s="86"/>
      <c r="AZ21" s="86"/>
      <c r="BA21" s="86"/>
      <c r="BB21" s="87"/>
      <c r="BC21" s="87"/>
      <c r="BD21" s="86"/>
      <c r="BE21" s="86"/>
      <c r="BF21" s="86"/>
      <c r="BG21" s="86"/>
      <c r="BH21" s="86"/>
      <c r="BI21" s="87"/>
      <c r="BJ21" s="87"/>
      <c r="BK21" s="86"/>
      <c r="BL21" s="86"/>
      <c r="BM21" s="86"/>
      <c r="BN21" s="86"/>
      <c r="BO21" s="86"/>
      <c r="BP21" s="87"/>
      <c r="BQ21" s="87"/>
      <c r="BR21" s="86"/>
      <c r="BS21" s="86"/>
      <c r="BT21" s="86"/>
      <c r="BU21" s="86"/>
      <c r="BV21" s="86"/>
      <c r="BW21" s="87"/>
      <c r="BX21" s="87"/>
      <c r="BY21" s="86"/>
      <c r="BZ21" s="86"/>
      <c r="CA21" s="86"/>
      <c r="CB21" s="86"/>
      <c r="CC21" s="86"/>
      <c r="CD21" s="87"/>
      <c r="CE21" s="87"/>
      <c r="CF21" s="86"/>
      <c r="CG21" s="86"/>
      <c r="CH21" s="86"/>
      <c r="CI21" s="86"/>
      <c r="CJ21" s="86"/>
      <c r="CK21" s="87"/>
      <c r="CL21" s="87"/>
      <c r="CM21" s="86"/>
      <c r="CN21" s="86"/>
      <c r="CO21" s="86"/>
      <c r="CP21" s="86"/>
      <c r="CQ21" s="86"/>
      <c r="CR21" s="87"/>
      <c r="CS21" s="87"/>
      <c r="CT21" s="86"/>
      <c r="CU21" s="86"/>
      <c r="CV21" s="86"/>
      <c r="CW21" s="86"/>
      <c r="CX21" s="86"/>
      <c r="CY21" s="50"/>
      <c r="DB21" s="54"/>
      <c r="DC21" s="79" t="str">
        <f t="shared" si="12"/>
        <v>P-1101</v>
      </c>
      <c r="DD21" s="56">
        <f>C21</f>
        <v>0</v>
      </c>
      <c r="DE21" s="54" t="s">
        <v>23</v>
      </c>
      <c r="DF21" s="54" t="s">
        <v>20</v>
      </c>
      <c r="DG21" s="61" t="str">
        <f>IFERROR(AVERAGE(G21:T21),"0")</f>
        <v>0</v>
      </c>
      <c r="DH21" s="69" t="str">
        <f>IFERROR(SUM(G21:T21)/DG21,"0")</f>
        <v>0</v>
      </c>
      <c r="DI21" s="57">
        <f>DG21*DH21*10</f>
        <v>0</v>
      </c>
      <c r="DJ21" s="70">
        <f t="shared" si="16"/>
        <v>82.836761571978116</v>
      </c>
      <c r="DK21" s="148">
        <v>1.3</v>
      </c>
      <c r="DL21" s="58">
        <f>DI21*DJ21*DK21</f>
        <v>0</v>
      </c>
      <c r="DN21" s="55"/>
      <c r="DO21" s="78" t="str">
        <f t="shared" si="26"/>
        <v>P-1101</v>
      </c>
      <c r="DP21" s="56">
        <f>P21</f>
        <v>0</v>
      </c>
      <c r="DQ21" s="54" t="s">
        <v>23</v>
      </c>
      <c r="DR21" s="54" t="s">
        <v>20</v>
      </c>
      <c r="DS21" s="61">
        <f>IFERROR(AVERAGE(U21:AV21),"0")</f>
        <v>3.0909090909090908</v>
      </c>
      <c r="DT21" s="69">
        <f>IFERROR(SUM(U21:AV21)/DS21,"0")</f>
        <v>11</v>
      </c>
      <c r="DU21" s="57">
        <f>DS21*DT21*10</f>
        <v>340</v>
      </c>
      <c r="DV21" s="70">
        <f t="shared" si="18"/>
        <v>82.836761571978116</v>
      </c>
      <c r="DW21" s="148">
        <v>1.4</v>
      </c>
      <c r="DX21" s="58">
        <f>DU21*DV21*DW21</f>
        <v>39430.298508261578</v>
      </c>
      <c r="DZ21" s="55"/>
      <c r="EA21" s="78" t="str">
        <f t="shared" si="32"/>
        <v>P-1101</v>
      </c>
      <c r="EB21" s="56">
        <f>AB21</f>
        <v>0</v>
      </c>
      <c r="EC21" s="54" t="s">
        <v>23</v>
      </c>
      <c r="ED21" s="54" t="s">
        <v>20</v>
      </c>
      <c r="EE21" s="61" t="str">
        <f>IFERROR(AVERAGE(AW21:CX21),"0")</f>
        <v>0</v>
      </c>
      <c r="EF21" s="69" t="str">
        <f>IFERROR(SUM(AW21:CX21)/EE21,"0")</f>
        <v>0</v>
      </c>
      <c r="EG21" s="57">
        <f>EE21*EF21*10</f>
        <v>0</v>
      </c>
      <c r="EH21" s="70">
        <f t="shared" si="20"/>
        <v>82.836761571978116</v>
      </c>
      <c r="EI21" s="148">
        <v>1</v>
      </c>
      <c r="EJ21" s="58">
        <f>EG21*EH21*EI21</f>
        <v>0</v>
      </c>
    </row>
    <row r="22" spans="1:140" ht="40.15" customHeight="1" x14ac:dyDescent="0.35">
      <c r="A22" s="18"/>
      <c r="B22" s="19"/>
      <c r="C22" s="36">
        <f>SUM(C12:C21)</f>
        <v>3952.89</v>
      </c>
      <c r="D22" s="19"/>
      <c r="E22" s="23"/>
      <c r="F22" s="29" t="s">
        <v>2</v>
      </c>
      <c r="G22" s="45">
        <f t="shared" ref="G22:AH22" si="37">SUM(G12:G21)</f>
        <v>7.1111111111111125</v>
      </c>
      <c r="H22" s="45">
        <f t="shared" si="37"/>
        <v>7.1111111111111125</v>
      </c>
      <c r="I22" s="45">
        <f t="shared" si="37"/>
        <v>7.1111111111111125</v>
      </c>
      <c r="J22" s="45">
        <f t="shared" si="37"/>
        <v>7.1111111111111125</v>
      </c>
      <c r="K22" s="45">
        <f t="shared" si="37"/>
        <v>7.1111111111111125</v>
      </c>
      <c r="L22" s="45">
        <f t="shared" si="37"/>
        <v>0</v>
      </c>
      <c r="M22" s="45">
        <f t="shared" si="37"/>
        <v>0</v>
      </c>
      <c r="N22" s="45">
        <f t="shared" si="37"/>
        <v>8.8888888888888875</v>
      </c>
      <c r="O22" s="45">
        <f t="shared" si="37"/>
        <v>8.8888888888888875</v>
      </c>
      <c r="P22" s="45">
        <f t="shared" si="37"/>
        <v>8.8888888888888875</v>
      </c>
      <c r="Q22" s="45">
        <f t="shared" si="37"/>
        <v>8.8888888888888875</v>
      </c>
      <c r="R22" s="45">
        <f t="shared" si="37"/>
        <v>8.8888888888888875</v>
      </c>
      <c r="S22" s="45">
        <f t="shared" si="37"/>
        <v>0</v>
      </c>
      <c r="T22" s="45">
        <f t="shared" si="37"/>
        <v>0</v>
      </c>
      <c r="U22" s="45">
        <f t="shared" si="37"/>
        <v>20.444444444444446</v>
      </c>
      <c r="V22" s="45">
        <f t="shared" si="37"/>
        <v>20.444444444444446</v>
      </c>
      <c r="W22" s="45">
        <f t="shared" si="37"/>
        <v>20.444444444444446</v>
      </c>
      <c r="X22" s="45">
        <f t="shared" si="37"/>
        <v>20.444444444444446</v>
      </c>
      <c r="Y22" s="45">
        <f t="shared" si="37"/>
        <v>20.444444444444446</v>
      </c>
      <c r="Z22" s="45">
        <f t="shared" si="37"/>
        <v>20.444444444444446</v>
      </c>
      <c r="AA22" s="45">
        <f t="shared" si="37"/>
        <v>0</v>
      </c>
      <c r="AB22" s="45">
        <f t="shared" si="37"/>
        <v>19.888888888888893</v>
      </c>
      <c r="AC22" s="45">
        <f t="shared" si="37"/>
        <v>19.888888888888893</v>
      </c>
      <c r="AD22" s="45">
        <f t="shared" si="37"/>
        <v>19.888888888888893</v>
      </c>
      <c r="AE22" s="45">
        <f t="shared" si="37"/>
        <v>19.888888888888893</v>
      </c>
      <c r="AF22" s="45">
        <f t="shared" si="37"/>
        <v>19.888888888888893</v>
      </c>
      <c r="AG22" s="45">
        <f t="shared" si="37"/>
        <v>19.888888888888893</v>
      </c>
      <c r="AH22" s="45">
        <f t="shared" si="37"/>
        <v>0</v>
      </c>
      <c r="AI22" s="45">
        <f>SUM(AI12:AI21)</f>
        <v>30</v>
      </c>
      <c r="AJ22" s="45">
        <f t="shared" ref="AJ22:CU22" si="38">SUM(AJ12:AJ21)</f>
        <v>30</v>
      </c>
      <c r="AK22" s="45">
        <f t="shared" si="38"/>
        <v>30</v>
      </c>
      <c r="AL22" s="45">
        <f t="shared" si="38"/>
        <v>30</v>
      </c>
      <c r="AM22" s="45">
        <f t="shared" si="38"/>
        <v>30</v>
      </c>
      <c r="AN22" s="45">
        <f t="shared" si="38"/>
        <v>30</v>
      </c>
      <c r="AO22" s="45">
        <f t="shared" si="38"/>
        <v>0</v>
      </c>
      <c r="AP22" s="45">
        <f t="shared" si="38"/>
        <v>34</v>
      </c>
      <c r="AQ22" s="45">
        <f t="shared" si="38"/>
        <v>34</v>
      </c>
      <c r="AR22" s="45">
        <f t="shared" si="38"/>
        <v>34</v>
      </c>
      <c r="AS22" s="45">
        <f t="shared" si="38"/>
        <v>34</v>
      </c>
      <c r="AT22" s="45">
        <f t="shared" si="38"/>
        <v>34</v>
      </c>
      <c r="AU22" s="45">
        <f t="shared" si="38"/>
        <v>0</v>
      </c>
      <c r="AV22" s="45">
        <f t="shared" si="38"/>
        <v>0</v>
      </c>
      <c r="AW22" s="45">
        <f t="shared" si="38"/>
        <v>34</v>
      </c>
      <c r="AX22" s="45">
        <f t="shared" si="38"/>
        <v>34</v>
      </c>
      <c r="AY22" s="45">
        <f t="shared" si="38"/>
        <v>34</v>
      </c>
      <c r="AZ22" s="45">
        <f t="shared" si="38"/>
        <v>34</v>
      </c>
      <c r="BA22" s="45">
        <f t="shared" si="38"/>
        <v>34</v>
      </c>
      <c r="BB22" s="45">
        <f t="shared" si="38"/>
        <v>0</v>
      </c>
      <c r="BC22" s="45">
        <f t="shared" si="38"/>
        <v>0</v>
      </c>
      <c r="BD22" s="45">
        <f t="shared" si="38"/>
        <v>34</v>
      </c>
      <c r="BE22" s="45">
        <f t="shared" si="38"/>
        <v>34</v>
      </c>
      <c r="BF22" s="45">
        <f t="shared" si="38"/>
        <v>34</v>
      </c>
      <c r="BG22" s="45">
        <f t="shared" si="38"/>
        <v>34</v>
      </c>
      <c r="BH22" s="45">
        <f t="shared" si="38"/>
        <v>34</v>
      </c>
      <c r="BI22" s="45">
        <f t="shared" si="38"/>
        <v>0</v>
      </c>
      <c r="BJ22" s="45">
        <f t="shared" si="38"/>
        <v>0</v>
      </c>
      <c r="BK22" s="45">
        <f t="shared" si="38"/>
        <v>34</v>
      </c>
      <c r="BL22" s="45">
        <f t="shared" si="38"/>
        <v>34</v>
      </c>
      <c r="BM22" s="45">
        <f t="shared" si="38"/>
        <v>34</v>
      </c>
      <c r="BN22" s="45">
        <f t="shared" si="38"/>
        <v>34</v>
      </c>
      <c r="BO22" s="45">
        <f t="shared" si="38"/>
        <v>34</v>
      </c>
      <c r="BP22" s="45">
        <f t="shared" si="38"/>
        <v>0</v>
      </c>
      <c r="BQ22" s="45">
        <f t="shared" si="38"/>
        <v>0</v>
      </c>
      <c r="BR22" s="45">
        <f t="shared" si="38"/>
        <v>34</v>
      </c>
      <c r="BS22" s="45">
        <f t="shared" si="38"/>
        <v>34</v>
      </c>
      <c r="BT22" s="45">
        <f t="shared" si="38"/>
        <v>34</v>
      </c>
      <c r="BU22" s="45">
        <f t="shared" si="38"/>
        <v>34</v>
      </c>
      <c r="BV22" s="45">
        <f t="shared" si="38"/>
        <v>34</v>
      </c>
      <c r="BW22" s="45">
        <f t="shared" si="38"/>
        <v>0</v>
      </c>
      <c r="BX22" s="45">
        <f t="shared" si="38"/>
        <v>0</v>
      </c>
      <c r="BY22" s="45">
        <f t="shared" si="38"/>
        <v>34</v>
      </c>
      <c r="BZ22" s="45">
        <f t="shared" si="38"/>
        <v>34</v>
      </c>
      <c r="CA22" s="45">
        <f t="shared" si="38"/>
        <v>34</v>
      </c>
      <c r="CB22" s="45">
        <f t="shared" si="38"/>
        <v>34</v>
      </c>
      <c r="CC22" s="45">
        <f t="shared" si="38"/>
        <v>34</v>
      </c>
      <c r="CD22" s="45">
        <f t="shared" si="38"/>
        <v>0</v>
      </c>
      <c r="CE22" s="45">
        <f t="shared" si="38"/>
        <v>0</v>
      </c>
      <c r="CF22" s="45">
        <f t="shared" si="38"/>
        <v>30</v>
      </c>
      <c r="CG22" s="45">
        <f t="shared" si="38"/>
        <v>30</v>
      </c>
      <c r="CH22" s="45">
        <f t="shared" si="38"/>
        <v>30</v>
      </c>
      <c r="CI22" s="45">
        <f t="shared" si="38"/>
        <v>30</v>
      </c>
      <c r="CJ22" s="45">
        <f t="shared" si="38"/>
        <v>30</v>
      </c>
      <c r="CK22" s="45">
        <f t="shared" si="38"/>
        <v>0</v>
      </c>
      <c r="CL22" s="45">
        <f t="shared" si="38"/>
        <v>0</v>
      </c>
      <c r="CM22" s="45">
        <f t="shared" si="38"/>
        <v>25</v>
      </c>
      <c r="CN22" s="45">
        <f t="shared" si="38"/>
        <v>25</v>
      </c>
      <c r="CO22" s="45">
        <f t="shared" si="38"/>
        <v>25</v>
      </c>
      <c r="CP22" s="45">
        <f t="shared" si="38"/>
        <v>25</v>
      </c>
      <c r="CQ22" s="45">
        <f t="shared" si="38"/>
        <v>25</v>
      </c>
      <c r="CR22" s="45">
        <f t="shared" si="38"/>
        <v>0</v>
      </c>
      <c r="CS22" s="45">
        <f t="shared" si="38"/>
        <v>0</v>
      </c>
      <c r="CT22" s="45">
        <f t="shared" si="38"/>
        <v>14</v>
      </c>
      <c r="CU22" s="45">
        <f t="shared" si="38"/>
        <v>14</v>
      </c>
      <c r="CV22" s="45">
        <f>SUM(CV12:CV21)</f>
        <v>14</v>
      </c>
      <c r="CW22" s="45">
        <f>SUM(CW12:CW21)</f>
        <v>14</v>
      </c>
      <c r="CX22" s="45">
        <f>SUM(CX12:CX21)</f>
        <v>14</v>
      </c>
      <c r="CY22" s="72"/>
      <c r="DG22" s="74"/>
      <c r="DH22" s="75"/>
      <c r="DI22" s="74"/>
      <c r="DJ22" s="76"/>
      <c r="DK22" s="77"/>
      <c r="DL22" s="60">
        <f>SUM(DL12:DL21)</f>
        <v>86150.232034857225</v>
      </c>
      <c r="DS22" s="74"/>
      <c r="DT22" s="75"/>
      <c r="DU22" s="74"/>
      <c r="DV22" s="76"/>
      <c r="DW22" s="77"/>
      <c r="DX22" s="60">
        <f>SUM(DX12:DX21)</f>
        <v>686551.07990855468</v>
      </c>
      <c r="EE22" s="74"/>
      <c r="EF22" s="75"/>
      <c r="EG22" s="74"/>
      <c r="EH22" s="76"/>
      <c r="EI22" s="77"/>
      <c r="EJ22" s="60">
        <f>SUM(EJ12:EJ21)</f>
        <v>966042.31345240877</v>
      </c>
    </row>
    <row r="23" spans="1:140" ht="19.899999999999999" customHeight="1" x14ac:dyDescent="0.25">
      <c r="A23" s="18"/>
      <c r="B23" s="19"/>
      <c r="C23" s="22"/>
      <c r="D23" s="19"/>
      <c r="E23" s="23"/>
      <c r="F23" s="46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</row>
    <row r="24" spans="1:140" ht="40.15" customHeight="1" x14ac:dyDescent="0.25">
      <c r="A24" s="18"/>
      <c r="B24" s="19"/>
      <c r="C24" s="22"/>
      <c r="D24" s="19"/>
      <c r="E24" s="23"/>
      <c r="F24" s="47" t="s">
        <v>11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DB24" s="59"/>
      <c r="DC24" s="59"/>
      <c r="DD24" s="59"/>
      <c r="DE24" s="59"/>
      <c r="DF24" s="59"/>
      <c r="DN24" s="59"/>
      <c r="DO24" s="59"/>
      <c r="DP24" s="59"/>
      <c r="DQ24" s="59"/>
      <c r="DR24" s="59"/>
      <c r="DZ24" s="59"/>
      <c r="EA24" s="59"/>
      <c r="EB24" s="59"/>
      <c r="EC24" s="59"/>
      <c r="ED24" s="59"/>
    </row>
    <row r="25" spans="1:140" ht="30" customHeight="1" x14ac:dyDescent="0.25">
      <c r="A25" s="18"/>
      <c r="B25" s="19"/>
      <c r="C25" s="22"/>
      <c r="D25" s="19"/>
      <c r="E25" s="23"/>
      <c r="F25" s="88" t="s">
        <v>40</v>
      </c>
      <c r="G25" s="86">
        <v>1</v>
      </c>
      <c r="H25" s="86">
        <v>1</v>
      </c>
      <c r="I25" s="86">
        <v>1</v>
      </c>
      <c r="J25" s="86">
        <v>1</v>
      </c>
      <c r="K25" s="86">
        <v>1</v>
      </c>
      <c r="L25" s="87"/>
      <c r="M25" s="87"/>
      <c r="N25" s="86">
        <v>1</v>
      </c>
      <c r="O25" s="86">
        <v>1</v>
      </c>
      <c r="P25" s="86">
        <v>1</v>
      </c>
      <c r="Q25" s="86">
        <v>1</v>
      </c>
      <c r="R25" s="86">
        <v>1</v>
      </c>
      <c r="S25" s="87"/>
      <c r="T25" s="87"/>
      <c r="U25" s="86">
        <v>1</v>
      </c>
      <c r="V25" s="86">
        <v>1</v>
      </c>
      <c r="W25" s="86">
        <v>1</v>
      </c>
      <c r="X25" s="86">
        <v>1</v>
      </c>
      <c r="Y25" s="86">
        <v>1</v>
      </c>
      <c r="Z25" s="86">
        <v>1</v>
      </c>
      <c r="AA25" s="87"/>
      <c r="AB25" s="86">
        <v>1</v>
      </c>
      <c r="AC25" s="86">
        <v>1</v>
      </c>
      <c r="AD25" s="86">
        <v>1</v>
      </c>
      <c r="AE25" s="86">
        <v>1</v>
      </c>
      <c r="AF25" s="86">
        <v>1</v>
      </c>
      <c r="AG25" s="86">
        <v>1</v>
      </c>
      <c r="AH25" s="87"/>
      <c r="AI25" s="86">
        <v>1</v>
      </c>
      <c r="AJ25" s="86">
        <v>1</v>
      </c>
      <c r="AK25" s="86">
        <v>1</v>
      </c>
      <c r="AL25" s="86">
        <v>1</v>
      </c>
      <c r="AM25" s="86">
        <v>1</v>
      </c>
      <c r="AN25" s="86">
        <v>1</v>
      </c>
      <c r="AO25" s="87"/>
      <c r="AP25" s="86">
        <v>1</v>
      </c>
      <c r="AQ25" s="86">
        <v>1</v>
      </c>
      <c r="AR25" s="86">
        <v>1</v>
      </c>
      <c r="AS25" s="86">
        <v>1</v>
      </c>
      <c r="AT25" s="86">
        <v>1</v>
      </c>
      <c r="AU25" s="87"/>
      <c r="AV25" s="87"/>
      <c r="AW25" s="86">
        <v>1</v>
      </c>
      <c r="AX25" s="86">
        <v>1</v>
      </c>
      <c r="AY25" s="86">
        <v>1</v>
      </c>
      <c r="AZ25" s="86">
        <v>1</v>
      </c>
      <c r="BA25" s="86">
        <v>1</v>
      </c>
      <c r="BB25" s="87"/>
      <c r="BC25" s="87"/>
      <c r="BD25" s="86">
        <v>1</v>
      </c>
      <c r="BE25" s="86">
        <v>1</v>
      </c>
      <c r="BF25" s="86">
        <v>1</v>
      </c>
      <c r="BG25" s="86">
        <v>1</v>
      </c>
      <c r="BH25" s="86">
        <v>1</v>
      </c>
      <c r="BI25" s="87"/>
      <c r="BJ25" s="87"/>
      <c r="BK25" s="86">
        <v>1</v>
      </c>
      <c r="BL25" s="86">
        <v>1</v>
      </c>
      <c r="BM25" s="86">
        <v>1</v>
      </c>
      <c r="BN25" s="86">
        <v>1</v>
      </c>
      <c r="BO25" s="86">
        <v>1</v>
      </c>
      <c r="BP25" s="87"/>
      <c r="BQ25" s="87"/>
      <c r="BR25" s="86">
        <v>1</v>
      </c>
      <c r="BS25" s="86">
        <v>1</v>
      </c>
      <c r="BT25" s="86">
        <v>1</v>
      </c>
      <c r="BU25" s="86">
        <v>1</v>
      </c>
      <c r="BV25" s="86">
        <v>1</v>
      </c>
      <c r="BW25" s="87"/>
      <c r="BX25" s="87"/>
      <c r="BY25" s="86">
        <v>1</v>
      </c>
      <c r="BZ25" s="86">
        <v>1</v>
      </c>
      <c r="CA25" s="86">
        <v>1</v>
      </c>
      <c r="CB25" s="86">
        <v>1</v>
      </c>
      <c r="CC25" s="86">
        <v>1</v>
      </c>
      <c r="CD25" s="87"/>
      <c r="CE25" s="87"/>
      <c r="CF25" s="86">
        <v>1</v>
      </c>
      <c r="CG25" s="86">
        <v>1</v>
      </c>
      <c r="CH25" s="86">
        <v>1</v>
      </c>
      <c r="CI25" s="86">
        <v>1</v>
      </c>
      <c r="CJ25" s="86">
        <v>1</v>
      </c>
      <c r="CK25" s="87"/>
      <c r="CL25" s="87"/>
      <c r="CM25" s="86">
        <v>1</v>
      </c>
      <c r="CN25" s="86">
        <v>1</v>
      </c>
      <c r="CO25" s="86">
        <v>1</v>
      </c>
      <c r="CP25" s="86">
        <v>1</v>
      </c>
      <c r="CQ25" s="86">
        <v>1</v>
      </c>
      <c r="CR25" s="87"/>
      <c r="CS25" s="87"/>
      <c r="CT25" s="86">
        <v>1</v>
      </c>
      <c r="CU25" s="86">
        <v>1</v>
      </c>
      <c r="CV25" s="86">
        <v>1</v>
      </c>
      <c r="CW25" s="86">
        <v>1</v>
      </c>
      <c r="CX25" s="86">
        <v>1</v>
      </c>
      <c r="DB25" s="55">
        <v>1</v>
      </c>
      <c r="DC25" s="275" t="s">
        <v>44</v>
      </c>
      <c r="DD25" s="276"/>
      <c r="DE25" s="276"/>
      <c r="DF25" s="277"/>
      <c r="DG25" s="61">
        <f>IFERROR(AVERAGE(G25:T25),"0")</f>
        <v>1</v>
      </c>
      <c r="DH25" s="69">
        <f>IFERROR(SUM(G25:T25)/DG25,"0")</f>
        <v>10</v>
      </c>
      <c r="DI25" s="61">
        <f>DG25*DH25*8.8</f>
        <v>88</v>
      </c>
      <c r="DJ25" s="62">
        <v>80.569999999999993</v>
      </c>
      <c r="DK25" s="147">
        <v>1.3</v>
      </c>
      <c r="DL25" s="63">
        <f>DI25*DJ25*DK25</f>
        <v>9217.2080000000005</v>
      </c>
      <c r="DN25" s="55">
        <v>1</v>
      </c>
      <c r="DO25" s="275" t="s">
        <v>44</v>
      </c>
      <c r="DP25" s="276"/>
      <c r="DQ25" s="276"/>
      <c r="DR25" s="277"/>
      <c r="DS25" s="61">
        <f>IFERROR(AVERAGE(U25:AV25),"0")</f>
        <v>1</v>
      </c>
      <c r="DT25" s="69">
        <f>IFERROR(SUM(U25:AV25)/DS25,"0")</f>
        <v>23</v>
      </c>
      <c r="DU25" s="61">
        <f>DS25*DT25*10</f>
        <v>230</v>
      </c>
      <c r="DV25" s="62">
        <v>80.569999999999993</v>
      </c>
      <c r="DW25" s="147">
        <v>1.4</v>
      </c>
      <c r="DX25" s="63">
        <f>DU25*DV25*DW25</f>
        <v>25943.539999999997</v>
      </c>
      <c r="DZ25" s="55">
        <v>1</v>
      </c>
      <c r="EA25" s="275" t="s">
        <v>44</v>
      </c>
      <c r="EB25" s="276"/>
      <c r="EC25" s="276"/>
      <c r="ED25" s="277"/>
      <c r="EE25" s="61">
        <f>IFERROR(AVERAGE(AW25:CX25),"0")</f>
        <v>1</v>
      </c>
      <c r="EF25" s="69">
        <f>IFERROR(SUM(AW25:CX25)/EE25,"0")</f>
        <v>40</v>
      </c>
      <c r="EG25" s="61">
        <f>EE25*EF25*10</f>
        <v>400</v>
      </c>
      <c r="EH25" s="62">
        <v>80.569999999999993</v>
      </c>
      <c r="EI25" s="147">
        <v>1</v>
      </c>
      <c r="EJ25" s="63">
        <f>EG25*EH25*EI25</f>
        <v>32227.999999999996</v>
      </c>
    </row>
    <row r="26" spans="1:140" ht="30" customHeight="1" x14ac:dyDescent="0.25">
      <c r="A26" s="18"/>
      <c r="B26" s="19"/>
      <c r="C26" s="22"/>
      <c r="D26" s="19"/>
      <c r="E26" s="23"/>
      <c r="F26" s="88" t="s">
        <v>39</v>
      </c>
      <c r="G26" s="86">
        <v>1</v>
      </c>
      <c r="H26" s="86">
        <v>1</v>
      </c>
      <c r="I26" s="86">
        <v>1</v>
      </c>
      <c r="J26" s="86">
        <v>1</v>
      </c>
      <c r="K26" s="86">
        <v>1</v>
      </c>
      <c r="L26" s="87"/>
      <c r="M26" s="87"/>
      <c r="N26" s="86">
        <v>1</v>
      </c>
      <c r="O26" s="86">
        <v>1</v>
      </c>
      <c r="P26" s="86">
        <v>1</v>
      </c>
      <c r="Q26" s="86">
        <v>1</v>
      </c>
      <c r="R26" s="86">
        <v>1</v>
      </c>
      <c r="S26" s="87"/>
      <c r="T26" s="87"/>
      <c r="U26" s="86">
        <v>1</v>
      </c>
      <c r="V26" s="86">
        <v>1</v>
      </c>
      <c r="W26" s="86">
        <v>1</v>
      </c>
      <c r="X26" s="86">
        <v>1</v>
      </c>
      <c r="Y26" s="86">
        <v>1</v>
      </c>
      <c r="Z26" s="86">
        <v>1</v>
      </c>
      <c r="AA26" s="87"/>
      <c r="AB26" s="86">
        <v>1</v>
      </c>
      <c r="AC26" s="86">
        <v>1</v>
      </c>
      <c r="AD26" s="86">
        <v>1</v>
      </c>
      <c r="AE26" s="86">
        <v>1</v>
      </c>
      <c r="AF26" s="86">
        <v>1</v>
      </c>
      <c r="AG26" s="86">
        <v>1</v>
      </c>
      <c r="AH26" s="87"/>
      <c r="AI26" s="86">
        <v>1</v>
      </c>
      <c r="AJ26" s="86">
        <v>1</v>
      </c>
      <c r="AK26" s="86">
        <v>1</v>
      </c>
      <c r="AL26" s="86">
        <v>1</v>
      </c>
      <c r="AM26" s="86">
        <v>1</v>
      </c>
      <c r="AN26" s="86">
        <v>1</v>
      </c>
      <c r="AO26" s="87"/>
      <c r="AP26" s="86">
        <v>1</v>
      </c>
      <c r="AQ26" s="86">
        <v>1</v>
      </c>
      <c r="AR26" s="86">
        <v>1</v>
      </c>
      <c r="AS26" s="86">
        <v>1</v>
      </c>
      <c r="AT26" s="86">
        <v>1</v>
      </c>
      <c r="AU26" s="87"/>
      <c r="AV26" s="87"/>
      <c r="AW26" s="86">
        <v>1</v>
      </c>
      <c r="AX26" s="86">
        <v>1</v>
      </c>
      <c r="AY26" s="86">
        <v>1</v>
      </c>
      <c r="AZ26" s="86">
        <v>1</v>
      </c>
      <c r="BA26" s="86">
        <v>1</v>
      </c>
      <c r="BB26" s="87"/>
      <c r="BC26" s="87"/>
      <c r="BD26" s="86">
        <v>1</v>
      </c>
      <c r="BE26" s="86">
        <v>1</v>
      </c>
      <c r="BF26" s="86">
        <v>1</v>
      </c>
      <c r="BG26" s="86">
        <v>1</v>
      </c>
      <c r="BH26" s="86">
        <v>1</v>
      </c>
      <c r="BI26" s="87"/>
      <c r="BJ26" s="87"/>
      <c r="BK26" s="86">
        <v>1</v>
      </c>
      <c r="BL26" s="86">
        <v>1</v>
      </c>
      <c r="BM26" s="86">
        <v>1</v>
      </c>
      <c r="BN26" s="86">
        <v>1</v>
      </c>
      <c r="BO26" s="86">
        <v>1</v>
      </c>
      <c r="BP26" s="87"/>
      <c r="BQ26" s="87"/>
      <c r="BR26" s="86">
        <v>1</v>
      </c>
      <c r="BS26" s="86">
        <v>1</v>
      </c>
      <c r="BT26" s="86">
        <v>1</v>
      </c>
      <c r="BU26" s="86">
        <v>1</v>
      </c>
      <c r="BV26" s="86">
        <v>1</v>
      </c>
      <c r="BW26" s="87"/>
      <c r="BX26" s="87"/>
      <c r="BY26" s="86">
        <v>1</v>
      </c>
      <c r="BZ26" s="86">
        <v>1</v>
      </c>
      <c r="CA26" s="86">
        <v>1</v>
      </c>
      <c r="CB26" s="86">
        <v>1</v>
      </c>
      <c r="CC26" s="86">
        <v>1</v>
      </c>
      <c r="CD26" s="87"/>
      <c r="CE26" s="87"/>
      <c r="CF26" s="86">
        <v>1</v>
      </c>
      <c r="CG26" s="86">
        <v>1</v>
      </c>
      <c r="CH26" s="86">
        <v>1</v>
      </c>
      <c r="CI26" s="86">
        <v>1</v>
      </c>
      <c r="CJ26" s="86">
        <v>1</v>
      </c>
      <c r="CK26" s="87"/>
      <c r="CL26" s="87"/>
      <c r="CM26" s="86">
        <v>1</v>
      </c>
      <c r="CN26" s="86">
        <v>1</v>
      </c>
      <c r="CO26" s="86">
        <v>1</v>
      </c>
      <c r="CP26" s="86">
        <v>1</v>
      </c>
      <c r="CQ26" s="86">
        <v>1</v>
      </c>
      <c r="CR26" s="87"/>
      <c r="CS26" s="87"/>
      <c r="CT26" s="86">
        <v>1</v>
      </c>
      <c r="CU26" s="86">
        <v>1</v>
      </c>
      <c r="CV26" s="86">
        <v>1</v>
      </c>
      <c r="CW26" s="86">
        <v>1</v>
      </c>
      <c r="CX26" s="86">
        <v>1</v>
      </c>
      <c r="DB26" s="55">
        <v>1</v>
      </c>
      <c r="DC26" s="275" t="s">
        <v>45</v>
      </c>
      <c r="DD26" s="276"/>
      <c r="DE26" s="276"/>
      <c r="DF26" s="277"/>
      <c r="DG26" s="61">
        <f>IFERROR(AVERAGE(G26:T26),"0")</f>
        <v>1</v>
      </c>
      <c r="DH26" s="69">
        <f>IFERROR(SUM(G26:T26)/DG26,"0")</f>
        <v>10</v>
      </c>
      <c r="DI26" s="61">
        <f>DG26*DH26*8.8</f>
        <v>88</v>
      </c>
      <c r="DJ26" s="62">
        <v>142.83000000000001</v>
      </c>
      <c r="DK26" s="147">
        <v>1.3</v>
      </c>
      <c r="DL26" s="63">
        <f>DI26*DJ26*DK26</f>
        <v>16339.752000000002</v>
      </c>
      <c r="DN26" s="55">
        <v>1</v>
      </c>
      <c r="DO26" s="275" t="s">
        <v>45</v>
      </c>
      <c r="DP26" s="276"/>
      <c r="DQ26" s="276"/>
      <c r="DR26" s="277"/>
      <c r="DS26" s="61">
        <f>IFERROR(AVERAGE(U26:AV26),"0")</f>
        <v>1</v>
      </c>
      <c r="DT26" s="69">
        <f>IFERROR(SUM(U26:AV26)/DS26,"0")</f>
        <v>23</v>
      </c>
      <c r="DU26" s="57">
        <f>DS26*DT26*10</f>
        <v>230</v>
      </c>
      <c r="DV26" s="62">
        <v>142.83000000000001</v>
      </c>
      <c r="DW26" s="147">
        <v>1.4</v>
      </c>
      <c r="DX26" s="63">
        <f>DU26*DV26*DW26</f>
        <v>45991.26</v>
      </c>
      <c r="DZ26" s="55">
        <v>1</v>
      </c>
      <c r="EA26" s="275" t="s">
        <v>45</v>
      </c>
      <c r="EB26" s="276"/>
      <c r="EC26" s="276"/>
      <c r="ED26" s="277"/>
      <c r="EE26" s="61">
        <f>IFERROR(AVERAGE(AW26:CX26),"0")</f>
        <v>1</v>
      </c>
      <c r="EF26" s="69">
        <f>IFERROR(SUM(AW26:CX26)/EE26,"0")</f>
        <v>40</v>
      </c>
      <c r="EG26" s="57">
        <f>EE26*EF26*10</f>
        <v>400</v>
      </c>
      <c r="EH26" s="62">
        <v>142.83000000000001</v>
      </c>
      <c r="EI26" s="147">
        <v>1</v>
      </c>
      <c r="EJ26" s="63">
        <f>EG26*EH26*EI26</f>
        <v>57132.000000000007</v>
      </c>
    </row>
    <row r="27" spans="1:140" ht="30" customHeight="1" x14ac:dyDescent="0.25">
      <c r="A27" s="18"/>
      <c r="B27" s="19"/>
      <c r="C27" s="22"/>
      <c r="D27" s="19"/>
      <c r="E27" s="23"/>
      <c r="F27" s="88" t="s">
        <v>41</v>
      </c>
      <c r="G27" s="86">
        <v>1</v>
      </c>
      <c r="H27" s="86">
        <v>1</v>
      </c>
      <c r="I27" s="86">
        <v>1</v>
      </c>
      <c r="J27" s="86">
        <v>1</v>
      </c>
      <c r="K27" s="86">
        <v>1</v>
      </c>
      <c r="L27" s="87"/>
      <c r="M27" s="87"/>
      <c r="N27" s="86">
        <v>1</v>
      </c>
      <c r="O27" s="86">
        <v>1</v>
      </c>
      <c r="P27" s="86">
        <v>1</v>
      </c>
      <c r="Q27" s="86">
        <v>1</v>
      </c>
      <c r="R27" s="86">
        <v>1</v>
      </c>
      <c r="S27" s="87"/>
      <c r="T27" s="87"/>
      <c r="U27" s="86">
        <v>1</v>
      </c>
      <c r="V27" s="86">
        <v>1</v>
      </c>
      <c r="W27" s="86">
        <v>1</v>
      </c>
      <c r="X27" s="86">
        <v>1</v>
      </c>
      <c r="Y27" s="86">
        <v>1</v>
      </c>
      <c r="Z27" s="86">
        <v>1</v>
      </c>
      <c r="AA27" s="87"/>
      <c r="AB27" s="86">
        <v>1</v>
      </c>
      <c r="AC27" s="86">
        <v>1</v>
      </c>
      <c r="AD27" s="86">
        <v>1</v>
      </c>
      <c r="AE27" s="86">
        <v>1</v>
      </c>
      <c r="AF27" s="86">
        <v>1</v>
      </c>
      <c r="AG27" s="86">
        <v>1</v>
      </c>
      <c r="AH27" s="87"/>
      <c r="AI27" s="86">
        <v>1</v>
      </c>
      <c r="AJ27" s="86">
        <v>1</v>
      </c>
      <c r="AK27" s="86">
        <v>1</v>
      </c>
      <c r="AL27" s="86">
        <v>1</v>
      </c>
      <c r="AM27" s="86">
        <v>1</v>
      </c>
      <c r="AN27" s="86">
        <v>1</v>
      </c>
      <c r="AO27" s="87"/>
      <c r="AP27" s="86">
        <v>1</v>
      </c>
      <c r="AQ27" s="86">
        <v>1</v>
      </c>
      <c r="AR27" s="86">
        <v>1</v>
      </c>
      <c r="AS27" s="86">
        <v>1</v>
      </c>
      <c r="AT27" s="86">
        <v>1</v>
      </c>
      <c r="AU27" s="87"/>
      <c r="AV27" s="87"/>
      <c r="AW27" s="86">
        <v>1</v>
      </c>
      <c r="AX27" s="86">
        <v>1</v>
      </c>
      <c r="AY27" s="86">
        <v>1</v>
      </c>
      <c r="AZ27" s="86">
        <v>1</v>
      </c>
      <c r="BA27" s="86">
        <v>1</v>
      </c>
      <c r="BB27" s="87"/>
      <c r="BC27" s="87"/>
      <c r="BD27" s="86">
        <v>1</v>
      </c>
      <c r="BE27" s="86">
        <v>1</v>
      </c>
      <c r="BF27" s="86">
        <v>1</v>
      </c>
      <c r="BG27" s="86">
        <v>1</v>
      </c>
      <c r="BH27" s="86">
        <v>1</v>
      </c>
      <c r="BI27" s="87"/>
      <c r="BJ27" s="87"/>
      <c r="BK27" s="86">
        <v>1</v>
      </c>
      <c r="BL27" s="86">
        <v>1</v>
      </c>
      <c r="BM27" s="86">
        <v>1</v>
      </c>
      <c r="BN27" s="86">
        <v>1</v>
      </c>
      <c r="BO27" s="86">
        <v>1</v>
      </c>
      <c r="BP27" s="87"/>
      <c r="BQ27" s="87"/>
      <c r="BR27" s="86">
        <v>1</v>
      </c>
      <c r="BS27" s="86">
        <v>1</v>
      </c>
      <c r="BT27" s="86">
        <v>1</v>
      </c>
      <c r="BU27" s="86">
        <v>1</v>
      </c>
      <c r="BV27" s="86">
        <v>1</v>
      </c>
      <c r="BW27" s="87"/>
      <c r="BX27" s="87"/>
      <c r="BY27" s="86">
        <v>1</v>
      </c>
      <c r="BZ27" s="86">
        <v>1</v>
      </c>
      <c r="CA27" s="86">
        <v>1</v>
      </c>
      <c r="CB27" s="86">
        <v>1</v>
      </c>
      <c r="CC27" s="86">
        <v>1</v>
      </c>
      <c r="CD27" s="87"/>
      <c r="CE27" s="87"/>
      <c r="CF27" s="86">
        <v>1</v>
      </c>
      <c r="CG27" s="86">
        <v>1</v>
      </c>
      <c r="CH27" s="86">
        <v>1</v>
      </c>
      <c r="CI27" s="86">
        <v>1</v>
      </c>
      <c r="CJ27" s="86">
        <v>1</v>
      </c>
      <c r="CK27" s="87"/>
      <c r="CL27" s="87"/>
      <c r="CM27" s="86">
        <v>1</v>
      </c>
      <c r="CN27" s="86">
        <v>1</v>
      </c>
      <c r="CO27" s="86">
        <v>1</v>
      </c>
      <c r="CP27" s="86">
        <v>1</v>
      </c>
      <c r="CQ27" s="86">
        <v>1</v>
      </c>
      <c r="CR27" s="87"/>
      <c r="CS27" s="87"/>
      <c r="CT27" s="86">
        <v>1</v>
      </c>
      <c r="CU27" s="86">
        <v>1</v>
      </c>
      <c r="CV27" s="86">
        <v>1</v>
      </c>
      <c r="CW27" s="86">
        <v>1</v>
      </c>
      <c r="CX27" s="86">
        <v>1</v>
      </c>
      <c r="DB27" s="55">
        <v>2</v>
      </c>
      <c r="DC27" s="275" t="s">
        <v>46</v>
      </c>
      <c r="DD27" s="276"/>
      <c r="DE27" s="276"/>
      <c r="DF27" s="277"/>
      <c r="DG27" s="61">
        <f>IFERROR(AVERAGE(G27:T27),"0")</f>
        <v>1</v>
      </c>
      <c r="DH27" s="69">
        <f>IFERROR(SUM(G27:T27)/DG27,"0")</f>
        <v>10</v>
      </c>
      <c r="DI27" s="61">
        <f>DG27*DH27*8.8</f>
        <v>88</v>
      </c>
      <c r="DJ27" s="62">
        <v>61</v>
      </c>
      <c r="DK27" s="147">
        <v>1.3</v>
      </c>
      <c r="DL27" s="63">
        <f>DI27*DJ27*DK27</f>
        <v>6978.4000000000005</v>
      </c>
      <c r="DN27" s="55">
        <v>2</v>
      </c>
      <c r="DO27" s="275" t="s">
        <v>46</v>
      </c>
      <c r="DP27" s="276"/>
      <c r="DQ27" s="276"/>
      <c r="DR27" s="277"/>
      <c r="DS27" s="61">
        <f>IFERROR(AVERAGE(U27:AV27),"0")</f>
        <v>1</v>
      </c>
      <c r="DT27" s="69">
        <f>IFERROR(SUM(U27:AV27)/DS27,"0")</f>
        <v>23</v>
      </c>
      <c r="DU27" s="57">
        <f>DS27*DT27*10</f>
        <v>230</v>
      </c>
      <c r="DV27" s="62">
        <v>61</v>
      </c>
      <c r="DW27" s="147">
        <v>1.4</v>
      </c>
      <c r="DX27" s="63">
        <f>DU27*DV27*DW27</f>
        <v>19642</v>
      </c>
      <c r="DZ27" s="55">
        <v>2</v>
      </c>
      <c r="EA27" s="275" t="s">
        <v>46</v>
      </c>
      <c r="EB27" s="276"/>
      <c r="EC27" s="276"/>
      <c r="ED27" s="277"/>
      <c r="EE27" s="61">
        <f>IFERROR(AVERAGE(AW27:CX27),"0")</f>
        <v>1</v>
      </c>
      <c r="EF27" s="69">
        <f>IFERROR(SUM(AW27:CX27)/EE27,"0")</f>
        <v>40</v>
      </c>
      <c r="EG27" s="57">
        <f>EE27*EF27*10</f>
        <v>400</v>
      </c>
      <c r="EH27" s="62">
        <v>61</v>
      </c>
      <c r="EI27" s="147">
        <v>1</v>
      </c>
      <c r="EJ27" s="63">
        <f>EG27*EH27*EI27</f>
        <v>24400</v>
      </c>
    </row>
    <row r="28" spans="1:140" ht="30" customHeight="1" x14ac:dyDescent="0.25">
      <c r="A28" s="18"/>
      <c r="B28" s="19"/>
      <c r="C28" s="22"/>
      <c r="D28" s="19"/>
      <c r="E28" s="23"/>
      <c r="F28" s="88" t="s">
        <v>42</v>
      </c>
      <c r="G28" s="86">
        <v>1</v>
      </c>
      <c r="H28" s="86">
        <v>1</v>
      </c>
      <c r="I28" s="86">
        <v>1</v>
      </c>
      <c r="J28" s="86">
        <v>1</v>
      </c>
      <c r="K28" s="86">
        <v>1</v>
      </c>
      <c r="L28" s="87"/>
      <c r="M28" s="87"/>
      <c r="N28" s="86">
        <v>1</v>
      </c>
      <c r="O28" s="86">
        <v>1</v>
      </c>
      <c r="P28" s="86">
        <v>1</v>
      </c>
      <c r="Q28" s="86">
        <v>1</v>
      </c>
      <c r="R28" s="86">
        <v>1</v>
      </c>
      <c r="S28" s="87"/>
      <c r="T28" s="87"/>
      <c r="U28" s="86">
        <v>1</v>
      </c>
      <c r="V28" s="86">
        <v>1</v>
      </c>
      <c r="W28" s="86">
        <v>1</v>
      </c>
      <c r="X28" s="86">
        <v>1</v>
      </c>
      <c r="Y28" s="86">
        <v>1</v>
      </c>
      <c r="Z28" s="86">
        <v>1</v>
      </c>
      <c r="AA28" s="87"/>
      <c r="AB28" s="86">
        <v>1</v>
      </c>
      <c r="AC28" s="86">
        <v>1</v>
      </c>
      <c r="AD28" s="86">
        <v>1</v>
      </c>
      <c r="AE28" s="86">
        <v>1</v>
      </c>
      <c r="AF28" s="86">
        <v>1</v>
      </c>
      <c r="AG28" s="86">
        <v>1</v>
      </c>
      <c r="AH28" s="87"/>
      <c r="AI28" s="86">
        <v>1</v>
      </c>
      <c r="AJ28" s="86">
        <v>1</v>
      </c>
      <c r="AK28" s="86">
        <v>1</v>
      </c>
      <c r="AL28" s="86">
        <v>1</v>
      </c>
      <c r="AM28" s="86">
        <v>1</v>
      </c>
      <c r="AN28" s="86">
        <v>1</v>
      </c>
      <c r="AO28" s="87"/>
      <c r="AP28" s="86">
        <v>1</v>
      </c>
      <c r="AQ28" s="86">
        <v>1</v>
      </c>
      <c r="AR28" s="86">
        <v>1</v>
      </c>
      <c r="AS28" s="86">
        <v>1</v>
      </c>
      <c r="AT28" s="86">
        <v>1</v>
      </c>
      <c r="AU28" s="87"/>
      <c r="AV28" s="87"/>
      <c r="AW28" s="86">
        <v>1</v>
      </c>
      <c r="AX28" s="86">
        <v>1</v>
      </c>
      <c r="AY28" s="86">
        <v>1</v>
      </c>
      <c r="AZ28" s="86">
        <v>1</v>
      </c>
      <c r="BA28" s="86">
        <v>1</v>
      </c>
      <c r="BB28" s="87"/>
      <c r="BC28" s="87"/>
      <c r="BD28" s="86">
        <v>1</v>
      </c>
      <c r="BE28" s="86">
        <v>1</v>
      </c>
      <c r="BF28" s="86">
        <v>1</v>
      </c>
      <c r="BG28" s="86">
        <v>1</v>
      </c>
      <c r="BH28" s="86">
        <v>1</v>
      </c>
      <c r="BI28" s="87"/>
      <c r="BJ28" s="87"/>
      <c r="BK28" s="86">
        <v>1</v>
      </c>
      <c r="BL28" s="86">
        <v>1</v>
      </c>
      <c r="BM28" s="86">
        <v>1</v>
      </c>
      <c r="BN28" s="86">
        <v>1</v>
      </c>
      <c r="BO28" s="86">
        <v>1</v>
      </c>
      <c r="BP28" s="87"/>
      <c r="BQ28" s="87"/>
      <c r="BR28" s="86">
        <v>1</v>
      </c>
      <c r="BS28" s="86">
        <v>1</v>
      </c>
      <c r="BT28" s="86">
        <v>1</v>
      </c>
      <c r="BU28" s="86">
        <v>1</v>
      </c>
      <c r="BV28" s="86">
        <v>1</v>
      </c>
      <c r="BW28" s="87"/>
      <c r="BX28" s="87"/>
      <c r="BY28" s="86">
        <v>1</v>
      </c>
      <c r="BZ28" s="86">
        <v>1</v>
      </c>
      <c r="CA28" s="86">
        <v>1</v>
      </c>
      <c r="CB28" s="86">
        <v>1</v>
      </c>
      <c r="CC28" s="86">
        <v>1</v>
      </c>
      <c r="CD28" s="87"/>
      <c r="CE28" s="87"/>
      <c r="CF28" s="86">
        <v>1</v>
      </c>
      <c r="CG28" s="86">
        <v>1</v>
      </c>
      <c r="CH28" s="86">
        <v>1</v>
      </c>
      <c r="CI28" s="86">
        <v>1</v>
      </c>
      <c r="CJ28" s="86">
        <v>1</v>
      </c>
      <c r="CK28" s="87"/>
      <c r="CL28" s="87"/>
      <c r="CM28" s="86">
        <v>1</v>
      </c>
      <c r="CN28" s="86">
        <v>1</v>
      </c>
      <c r="CO28" s="86">
        <v>1</v>
      </c>
      <c r="CP28" s="86">
        <v>1</v>
      </c>
      <c r="CQ28" s="86">
        <v>1</v>
      </c>
      <c r="CR28" s="87"/>
      <c r="CS28" s="87"/>
      <c r="CT28" s="86">
        <v>1</v>
      </c>
      <c r="CU28" s="86">
        <v>1</v>
      </c>
      <c r="CV28" s="86">
        <v>1</v>
      </c>
      <c r="CW28" s="86">
        <v>1</v>
      </c>
      <c r="CX28" s="86">
        <v>1</v>
      </c>
      <c r="DB28" s="55">
        <v>2</v>
      </c>
      <c r="DC28" s="275" t="s">
        <v>47</v>
      </c>
      <c r="DD28" s="276"/>
      <c r="DE28" s="276"/>
      <c r="DF28" s="277"/>
      <c r="DG28" s="61">
        <f>IFERROR(AVERAGE(G28:T28),"0")</f>
        <v>1</v>
      </c>
      <c r="DH28" s="69">
        <f>IFERROR(SUM(G28:T28)/DG28,"0")</f>
        <v>10</v>
      </c>
      <c r="DI28" s="61">
        <f>DG28*DH28*8.8</f>
        <v>88</v>
      </c>
      <c r="DJ28" s="62">
        <v>108.24</v>
      </c>
      <c r="DK28" s="147">
        <v>1.3</v>
      </c>
      <c r="DL28" s="63">
        <f>DI28*DJ28*DK28</f>
        <v>12382.655999999999</v>
      </c>
      <c r="DN28" s="55">
        <v>2</v>
      </c>
      <c r="DO28" s="275" t="s">
        <v>47</v>
      </c>
      <c r="DP28" s="276"/>
      <c r="DQ28" s="276"/>
      <c r="DR28" s="277"/>
      <c r="DS28" s="61">
        <f>IFERROR(AVERAGE(U28:AV28),"0")</f>
        <v>1</v>
      </c>
      <c r="DT28" s="69">
        <f>IFERROR(SUM(U28:AV28)/DS28,"0")</f>
        <v>23</v>
      </c>
      <c r="DU28" s="57">
        <f>DS28*DT28*10</f>
        <v>230</v>
      </c>
      <c r="DV28" s="62">
        <v>108.24</v>
      </c>
      <c r="DW28" s="147">
        <v>1.4</v>
      </c>
      <c r="DX28" s="63">
        <f>DU28*DV28*DW28</f>
        <v>34853.279999999992</v>
      </c>
      <c r="DZ28" s="55">
        <v>2</v>
      </c>
      <c r="EA28" s="275" t="s">
        <v>47</v>
      </c>
      <c r="EB28" s="276"/>
      <c r="EC28" s="276"/>
      <c r="ED28" s="277"/>
      <c r="EE28" s="61">
        <f>IFERROR(AVERAGE(AW28:CX28),"0")</f>
        <v>1</v>
      </c>
      <c r="EF28" s="69">
        <f>IFERROR(SUM(AW28:CX28)/EE28,"0")</f>
        <v>40</v>
      </c>
      <c r="EG28" s="57">
        <f>EE28*EF28*10</f>
        <v>400</v>
      </c>
      <c r="EH28" s="62">
        <v>108.24</v>
      </c>
      <c r="EI28" s="147">
        <v>1</v>
      </c>
      <c r="EJ28" s="63">
        <f>EG28*EH28*EI28</f>
        <v>43296</v>
      </c>
    </row>
    <row r="29" spans="1:140" ht="30" customHeight="1" x14ac:dyDescent="0.25">
      <c r="A29" s="18"/>
      <c r="B29" s="19"/>
      <c r="C29" s="22"/>
      <c r="D29" s="19"/>
      <c r="E29" s="23"/>
      <c r="F29" s="88" t="s">
        <v>43</v>
      </c>
      <c r="G29" s="86">
        <v>1</v>
      </c>
      <c r="H29" s="86">
        <v>1</v>
      </c>
      <c r="I29" s="86">
        <v>1</v>
      </c>
      <c r="J29" s="86">
        <v>1</v>
      </c>
      <c r="K29" s="86">
        <v>1</v>
      </c>
      <c r="L29" s="87"/>
      <c r="M29" s="87"/>
      <c r="N29" s="86">
        <v>1</v>
      </c>
      <c r="O29" s="86">
        <v>1</v>
      </c>
      <c r="P29" s="86">
        <v>1</v>
      </c>
      <c r="Q29" s="86">
        <v>1</v>
      </c>
      <c r="R29" s="86">
        <v>1</v>
      </c>
      <c r="S29" s="87"/>
      <c r="T29" s="87"/>
      <c r="U29" s="86">
        <v>1</v>
      </c>
      <c r="V29" s="86">
        <v>1</v>
      </c>
      <c r="W29" s="86">
        <v>1</v>
      </c>
      <c r="X29" s="86">
        <v>1</v>
      </c>
      <c r="Y29" s="86">
        <v>1</v>
      </c>
      <c r="Z29" s="86">
        <v>1</v>
      </c>
      <c r="AA29" s="87"/>
      <c r="AB29" s="86">
        <v>1</v>
      </c>
      <c r="AC29" s="86">
        <v>1</v>
      </c>
      <c r="AD29" s="86">
        <v>1</v>
      </c>
      <c r="AE29" s="86">
        <v>1</v>
      </c>
      <c r="AF29" s="86">
        <v>1</v>
      </c>
      <c r="AG29" s="86">
        <v>1</v>
      </c>
      <c r="AH29" s="87"/>
      <c r="AI29" s="86">
        <v>1</v>
      </c>
      <c r="AJ29" s="86">
        <v>1</v>
      </c>
      <c r="AK29" s="86">
        <v>1</v>
      </c>
      <c r="AL29" s="86">
        <v>1</v>
      </c>
      <c r="AM29" s="86">
        <v>1</v>
      </c>
      <c r="AN29" s="86">
        <v>1</v>
      </c>
      <c r="AO29" s="87"/>
      <c r="AP29" s="86">
        <v>1</v>
      </c>
      <c r="AQ29" s="86">
        <v>1</v>
      </c>
      <c r="AR29" s="86">
        <v>1</v>
      </c>
      <c r="AS29" s="86">
        <v>1</v>
      </c>
      <c r="AT29" s="86">
        <v>1</v>
      </c>
      <c r="AU29" s="87"/>
      <c r="AV29" s="87"/>
      <c r="AW29" s="86">
        <v>1</v>
      </c>
      <c r="AX29" s="86">
        <v>1</v>
      </c>
      <c r="AY29" s="86">
        <v>1</v>
      </c>
      <c r="AZ29" s="86">
        <v>1</v>
      </c>
      <c r="BA29" s="86">
        <v>1</v>
      </c>
      <c r="BB29" s="87"/>
      <c r="BC29" s="87"/>
      <c r="BD29" s="86">
        <v>1</v>
      </c>
      <c r="BE29" s="86">
        <v>1</v>
      </c>
      <c r="BF29" s="86">
        <v>1</v>
      </c>
      <c r="BG29" s="86">
        <v>1</v>
      </c>
      <c r="BH29" s="86">
        <v>1</v>
      </c>
      <c r="BI29" s="87"/>
      <c r="BJ29" s="87"/>
      <c r="BK29" s="86">
        <v>1</v>
      </c>
      <c r="BL29" s="86">
        <v>1</v>
      </c>
      <c r="BM29" s="86">
        <v>1</v>
      </c>
      <c r="BN29" s="86">
        <v>1</v>
      </c>
      <c r="BO29" s="86">
        <v>1</v>
      </c>
      <c r="BP29" s="87"/>
      <c r="BQ29" s="87"/>
      <c r="BR29" s="86">
        <v>1</v>
      </c>
      <c r="BS29" s="86">
        <v>1</v>
      </c>
      <c r="BT29" s="86">
        <v>1</v>
      </c>
      <c r="BU29" s="86">
        <v>1</v>
      </c>
      <c r="BV29" s="86">
        <v>1</v>
      </c>
      <c r="BW29" s="87"/>
      <c r="BX29" s="87"/>
      <c r="BY29" s="86">
        <v>1</v>
      </c>
      <c r="BZ29" s="86">
        <v>1</v>
      </c>
      <c r="CA29" s="86">
        <v>1</v>
      </c>
      <c r="CB29" s="86">
        <v>1</v>
      </c>
      <c r="CC29" s="86">
        <v>1</v>
      </c>
      <c r="CD29" s="87"/>
      <c r="CE29" s="87"/>
      <c r="CF29" s="86">
        <v>1</v>
      </c>
      <c r="CG29" s="86">
        <v>1</v>
      </c>
      <c r="CH29" s="86">
        <v>1</v>
      </c>
      <c r="CI29" s="86">
        <v>1</v>
      </c>
      <c r="CJ29" s="86">
        <v>1</v>
      </c>
      <c r="CK29" s="87"/>
      <c r="CL29" s="87"/>
      <c r="CM29" s="86">
        <v>1</v>
      </c>
      <c r="CN29" s="86">
        <v>1</v>
      </c>
      <c r="CO29" s="86">
        <v>1</v>
      </c>
      <c r="CP29" s="86">
        <v>1</v>
      </c>
      <c r="CQ29" s="86">
        <v>1</v>
      </c>
      <c r="CR29" s="87"/>
      <c r="CS29" s="87"/>
      <c r="CT29" s="86">
        <v>1</v>
      </c>
      <c r="CU29" s="86">
        <v>1</v>
      </c>
      <c r="CV29" s="86">
        <v>1</v>
      </c>
      <c r="CW29" s="86">
        <v>1</v>
      </c>
      <c r="CX29" s="86">
        <v>1</v>
      </c>
      <c r="DB29" s="55">
        <v>3</v>
      </c>
      <c r="DC29" s="275" t="s">
        <v>48</v>
      </c>
      <c r="DD29" s="276"/>
      <c r="DE29" s="276"/>
      <c r="DF29" s="277"/>
      <c r="DG29" s="61">
        <f>IFERROR(AVERAGE(G29:T29),"0")</f>
        <v>1</v>
      </c>
      <c r="DH29" s="69">
        <f>IFERROR(SUM(G29:T29)/DG29,"0")</f>
        <v>10</v>
      </c>
      <c r="DI29" s="61">
        <f>DG29*DH29*8.8</f>
        <v>88</v>
      </c>
      <c r="DJ29" s="62">
        <v>99.67</v>
      </c>
      <c r="DK29" s="147">
        <v>1.3</v>
      </c>
      <c r="DL29" s="63">
        <f>DI29*DJ29*DK29</f>
        <v>11402.248000000001</v>
      </c>
      <c r="DN29" s="55">
        <v>3</v>
      </c>
      <c r="DO29" s="275" t="s">
        <v>48</v>
      </c>
      <c r="DP29" s="276"/>
      <c r="DQ29" s="276"/>
      <c r="DR29" s="277"/>
      <c r="DS29" s="61">
        <f>IFERROR(AVERAGE(U29:AV29),"0")</f>
        <v>1</v>
      </c>
      <c r="DT29" s="69">
        <f>IFERROR(SUM(U29:AV29)/DS29,"0")</f>
        <v>23</v>
      </c>
      <c r="DU29" s="57">
        <f>DS29*DT29*10</f>
        <v>230</v>
      </c>
      <c r="DV29" s="62">
        <v>99.67</v>
      </c>
      <c r="DW29" s="147">
        <v>1.4</v>
      </c>
      <c r="DX29" s="63">
        <f>DU29*DV29*DW29</f>
        <v>32093.74</v>
      </c>
      <c r="DZ29" s="55">
        <v>3</v>
      </c>
      <c r="EA29" s="275" t="s">
        <v>48</v>
      </c>
      <c r="EB29" s="276"/>
      <c r="EC29" s="276"/>
      <c r="ED29" s="277"/>
      <c r="EE29" s="61">
        <f>IFERROR(AVERAGE(AW29:CX29),"0")</f>
        <v>1</v>
      </c>
      <c r="EF29" s="69">
        <f>IFERROR(SUM(AW29:CX29)/EE29,"0")</f>
        <v>40</v>
      </c>
      <c r="EG29" s="57">
        <f>EE29*EF29*10</f>
        <v>400</v>
      </c>
      <c r="EH29" s="62">
        <v>99.67</v>
      </c>
      <c r="EI29" s="147">
        <v>1</v>
      </c>
      <c r="EJ29" s="63">
        <f>EG29*EH29*EI29</f>
        <v>39868</v>
      </c>
    </row>
    <row r="30" spans="1:140" ht="40.15" customHeight="1" x14ac:dyDescent="0.25">
      <c r="A30" s="18"/>
      <c r="B30" s="19"/>
      <c r="C30" s="22"/>
      <c r="D30" s="19"/>
      <c r="E30" s="23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DB30" s="64" t="s">
        <v>24</v>
      </c>
      <c r="DC30" s="65"/>
      <c r="DD30" s="65"/>
      <c r="DE30" s="65"/>
      <c r="DF30" s="65"/>
      <c r="DG30" s="65"/>
      <c r="DH30" s="66"/>
      <c r="DI30" s="66"/>
      <c r="DJ30" s="66"/>
      <c r="DK30" s="66"/>
      <c r="DL30" s="67">
        <f>SUM(DL25:DL29)</f>
        <v>56320.264000000003</v>
      </c>
      <c r="DN30" s="64" t="s">
        <v>24</v>
      </c>
      <c r="DO30" s="65"/>
      <c r="DP30" s="65"/>
      <c r="DQ30" s="65"/>
      <c r="DR30" s="65"/>
      <c r="DS30" s="65"/>
      <c r="DT30" s="66"/>
      <c r="DU30" s="66"/>
      <c r="DV30" s="66"/>
      <c r="DW30" s="66"/>
      <c r="DX30" s="67">
        <f>SUM(DX25:DX29)</f>
        <v>158523.81999999998</v>
      </c>
      <c r="DZ30" s="64" t="s">
        <v>24</v>
      </c>
      <c r="EA30" s="65"/>
      <c r="EB30" s="65"/>
      <c r="EC30" s="65"/>
      <c r="ED30" s="65"/>
      <c r="EE30" s="65"/>
      <c r="EF30" s="66"/>
      <c r="EG30" s="66"/>
      <c r="EH30" s="66"/>
      <c r="EI30" s="66"/>
      <c r="EJ30" s="67">
        <f>SUM(EJ25:EJ29)</f>
        <v>196924</v>
      </c>
    </row>
    <row r="31" spans="1:140" ht="31.5" customHeight="1" x14ac:dyDescent="0.25">
      <c r="C31" s="32"/>
      <c r="F31" s="90" t="s">
        <v>9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40" ht="31.5" customHeight="1" x14ac:dyDescent="0.25">
      <c r="F32" s="89">
        <v>2.2599999999999998</v>
      </c>
      <c r="G32" s="3">
        <f>G9</f>
        <v>44984</v>
      </c>
      <c r="H32" s="3">
        <f>H33</f>
        <v>44985</v>
      </c>
      <c r="I32" s="3">
        <f>I33</f>
        <v>44986</v>
      </c>
      <c r="J32" s="3">
        <f t="shared" ref="J32:BV32" si="39">J33</f>
        <v>44987</v>
      </c>
      <c r="K32" s="3">
        <f t="shared" si="39"/>
        <v>44988</v>
      </c>
      <c r="L32" s="3">
        <f t="shared" si="39"/>
        <v>44989</v>
      </c>
      <c r="M32" s="3">
        <f t="shared" si="39"/>
        <v>44990</v>
      </c>
      <c r="N32" s="3">
        <f t="shared" si="39"/>
        <v>44991</v>
      </c>
      <c r="O32" s="3">
        <f t="shared" si="39"/>
        <v>44992</v>
      </c>
      <c r="P32" s="3">
        <f t="shared" si="39"/>
        <v>44993</v>
      </c>
      <c r="Q32" s="3">
        <f t="shared" si="39"/>
        <v>44994</v>
      </c>
      <c r="R32" s="3">
        <f t="shared" si="39"/>
        <v>44995</v>
      </c>
      <c r="S32" s="3">
        <f t="shared" si="39"/>
        <v>44996</v>
      </c>
      <c r="T32" s="3">
        <f t="shared" si="39"/>
        <v>44997</v>
      </c>
      <c r="U32" s="3">
        <f t="shared" si="39"/>
        <v>44998</v>
      </c>
      <c r="V32" s="3">
        <f t="shared" si="39"/>
        <v>44999</v>
      </c>
      <c r="W32" s="3">
        <f t="shared" si="39"/>
        <v>45000</v>
      </c>
      <c r="X32" s="3">
        <f t="shared" si="39"/>
        <v>45001</v>
      </c>
      <c r="Y32" s="3">
        <f t="shared" si="39"/>
        <v>45002</v>
      </c>
      <c r="Z32" s="3">
        <f t="shared" si="39"/>
        <v>45003</v>
      </c>
      <c r="AA32" s="3">
        <f t="shared" si="39"/>
        <v>45004</v>
      </c>
      <c r="AB32" s="3">
        <f t="shared" si="39"/>
        <v>45005</v>
      </c>
      <c r="AC32" s="3">
        <f t="shared" si="39"/>
        <v>45006</v>
      </c>
      <c r="AD32" s="3">
        <f t="shared" si="39"/>
        <v>45007</v>
      </c>
      <c r="AE32" s="3">
        <f t="shared" si="39"/>
        <v>45008</v>
      </c>
      <c r="AF32" s="3">
        <f t="shared" si="39"/>
        <v>45009</v>
      </c>
      <c r="AG32" s="3">
        <f t="shared" si="39"/>
        <v>45010</v>
      </c>
      <c r="AH32" s="3">
        <f t="shared" si="39"/>
        <v>45011</v>
      </c>
      <c r="AI32" s="3">
        <f t="shared" si="39"/>
        <v>45012</v>
      </c>
      <c r="AJ32" s="3">
        <f t="shared" si="39"/>
        <v>45013</v>
      </c>
      <c r="AK32" s="3">
        <f t="shared" si="39"/>
        <v>45014</v>
      </c>
      <c r="AL32" s="3">
        <f t="shared" si="39"/>
        <v>45015</v>
      </c>
      <c r="AM32" s="3">
        <f t="shared" si="39"/>
        <v>45016</v>
      </c>
      <c r="AN32" s="3">
        <f t="shared" si="39"/>
        <v>45017</v>
      </c>
      <c r="AO32" s="3">
        <f t="shared" si="39"/>
        <v>45018</v>
      </c>
      <c r="AP32" s="3">
        <f t="shared" si="39"/>
        <v>45019</v>
      </c>
      <c r="AQ32" s="3">
        <f t="shared" si="39"/>
        <v>45020</v>
      </c>
      <c r="AR32" s="3">
        <f t="shared" si="39"/>
        <v>45021</v>
      </c>
      <c r="AS32" s="3">
        <f t="shared" si="39"/>
        <v>45022</v>
      </c>
      <c r="AT32" s="3">
        <f t="shared" si="39"/>
        <v>45023</v>
      </c>
      <c r="AU32" s="3">
        <f t="shared" si="39"/>
        <v>45024</v>
      </c>
      <c r="AV32" s="3">
        <f t="shared" si="39"/>
        <v>45025</v>
      </c>
      <c r="AW32" s="3">
        <f t="shared" si="39"/>
        <v>45026</v>
      </c>
      <c r="AX32" s="3">
        <f t="shared" si="39"/>
        <v>45027</v>
      </c>
      <c r="AY32" s="3">
        <f t="shared" si="39"/>
        <v>45028</v>
      </c>
      <c r="AZ32" s="3">
        <f t="shared" si="39"/>
        <v>45029</v>
      </c>
      <c r="BA32" s="3">
        <f t="shared" si="39"/>
        <v>45030</v>
      </c>
      <c r="BB32" s="3">
        <f t="shared" si="39"/>
        <v>45031</v>
      </c>
      <c r="BC32" s="3">
        <f t="shared" si="39"/>
        <v>45032</v>
      </c>
      <c r="BD32" s="3">
        <f t="shared" si="39"/>
        <v>45033</v>
      </c>
      <c r="BE32" s="3">
        <f t="shared" si="39"/>
        <v>45034</v>
      </c>
      <c r="BF32" s="3">
        <f t="shared" si="39"/>
        <v>45035</v>
      </c>
      <c r="BG32" s="3">
        <f t="shared" si="39"/>
        <v>45036</v>
      </c>
      <c r="BH32" s="3">
        <f t="shared" si="39"/>
        <v>45037</v>
      </c>
      <c r="BI32" s="3">
        <f t="shared" si="39"/>
        <v>45038</v>
      </c>
      <c r="BJ32" s="3">
        <f t="shared" si="39"/>
        <v>45039</v>
      </c>
      <c r="BK32" s="3">
        <f t="shared" si="39"/>
        <v>45040</v>
      </c>
      <c r="BL32" s="3">
        <f t="shared" si="39"/>
        <v>45041</v>
      </c>
      <c r="BM32" s="3">
        <f t="shared" si="39"/>
        <v>45042</v>
      </c>
      <c r="BN32" s="3">
        <f t="shared" si="39"/>
        <v>45043</v>
      </c>
      <c r="BO32" s="3">
        <f t="shared" si="39"/>
        <v>45044</v>
      </c>
      <c r="BP32" s="3">
        <f t="shared" si="39"/>
        <v>45045</v>
      </c>
      <c r="BQ32" s="3">
        <f t="shared" si="39"/>
        <v>45046</v>
      </c>
      <c r="BR32" s="3">
        <f t="shared" si="39"/>
        <v>45047</v>
      </c>
      <c r="BS32" s="3">
        <f t="shared" si="39"/>
        <v>45048</v>
      </c>
      <c r="BT32" s="3">
        <f t="shared" si="39"/>
        <v>45049</v>
      </c>
      <c r="BU32" s="3">
        <f t="shared" si="39"/>
        <v>45050</v>
      </c>
      <c r="BV32" s="3">
        <f t="shared" si="39"/>
        <v>45051</v>
      </c>
      <c r="BW32" s="3">
        <f t="shared" ref="BW32:CX32" si="40">BW33</f>
        <v>45052</v>
      </c>
      <c r="BX32" s="3">
        <f t="shared" si="40"/>
        <v>45053</v>
      </c>
      <c r="BY32" s="3">
        <f t="shared" si="40"/>
        <v>45054</v>
      </c>
      <c r="BZ32" s="3">
        <f t="shared" si="40"/>
        <v>45055</v>
      </c>
      <c r="CA32" s="3">
        <f t="shared" si="40"/>
        <v>45056</v>
      </c>
      <c r="CB32" s="3">
        <f t="shared" si="40"/>
        <v>45057</v>
      </c>
      <c r="CC32" s="3">
        <f t="shared" si="40"/>
        <v>45058</v>
      </c>
      <c r="CD32" s="3">
        <f t="shared" si="40"/>
        <v>45059</v>
      </c>
      <c r="CE32" s="3">
        <f t="shared" si="40"/>
        <v>45060</v>
      </c>
      <c r="CF32" s="3">
        <f t="shared" si="40"/>
        <v>45061</v>
      </c>
      <c r="CG32" s="3">
        <f t="shared" si="40"/>
        <v>45062</v>
      </c>
      <c r="CH32" s="3">
        <f t="shared" si="40"/>
        <v>45063</v>
      </c>
      <c r="CI32" s="3">
        <f t="shared" si="40"/>
        <v>45064</v>
      </c>
      <c r="CJ32" s="3">
        <f t="shared" si="40"/>
        <v>45065</v>
      </c>
      <c r="CK32" s="3">
        <f t="shared" si="40"/>
        <v>45066</v>
      </c>
      <c r="CL32" s="3">
        <f t="shared" si="40"/>
        <v>45067</v>
      </c>
      <c r="CM32" s="3">
        <f t="shared" si="40"/>
        <v>45068</v>
      </c>
      <c r="CN32" s="3">
        <f t="shared" si="40"/>
        <v>45069</v>
      </c>
      <c r="CO32" s="3">
        <f t="shared" si="40"/>
        <v>45070</v>
      </c>
      <c r="CP32" s="3">
        <f t="shared" si="40"/>
        <v>45071</v>
      </c>
      <c r="CQ32" s="3">
        <f t="shared" si="40"/>
        <v>45072</v>
      </c>
      <c r="CR32" s="3">
        <f t="shared" si="40"/>
        <v>45073</v>
      </c>
      <c r="CS32" s="3">
        <f t="shared" si="40"/>
        <v>45074</v>
      </c>
      <c r="CT32" s="3">
        <f t="shared" si="40"/>
        <v>45075</v>
      </c>
      <c r="CU32" s="3">
        <f t="shared" si="40"/>
        <v>45076</v>
      </c>
      <c r="CV32" s="3">
        <f t="shared" si="40"/>
        <v>45077</v>
      </c>
      <c r="CW32" s="3">
        <f t="shared" si="40"/>
        <v>45078</v>
      </c>
      <c r="CX32" s="3">
        <f t="shared" si="40"/>
        <v>45079</v>
      </c>
      <c r="DJ32" s="278" t="s">
        <v>51</v>
      </c>
      <c r="DK32" s="279"/>
      <c r="DL32" s="67">
        <f>DL22+DL30</f>
        <v>142470.49603485723</v>
      </c>
      <c r="DV32" s="278" t="s">
        <v>52</v>
      </c>
      <c r="DW32" s="279"/>
      <c r="DX32" s="67">
        <f>DX22+DX30</f>
        <v>845074.89990855462</v>
      </c>
      <c r="EH32" s="280" t="s">
        <v>56</v>
      </c>
      <c r="EI32" s="281"/>
      <c r="EJ32" s="67">
        <f>EJ22+EJ30</f>
        <v>1162966.3134524086</v>
      </c>
    </row>
    <row r="33" spans="4:141" ht="25.15" customHeight="1" x14ac:dyDescent="0.25">
      <c r="D33" s="21"/>
      <c r="F33" s="12"/>
      <c r="G33" s="13">
        <f>G10</f>
        <v>44984</v>
      </c>
      <c r="H33" s="13">
        <f t="shared" ref="H33:AM33" si="41">H10</f>
        <v>44985</v>
      </c>
      <c r="I33" s="13">
        <f t="shared" si="41"/>
        <v>44986</v>
      </c>
      <c r="J33" s="13">
        <f t="shared" si="41"/>
        <v>44987</v>
      </c>
      <c r="K33" s="13">
        <f t="shared" si="41"/>
        <v>44988</v>
      </c>
      <c r="L33" s="13">
        <f t="shared" si="41"/>
        <v>44989</v>
      </c>
      <c r="M33" s="13">
        <f t="shared" si="41"/>
        <v>44990</v>
      </c>
      <c r="N33" s="13">
        <f t="shared" si="41"/>
        <v>44991</v>
      </c>
      <c r="O33" s="13">
        <f t="shared" si="41"/>
        <v>44992</v>
      </c>
      <c r="P33" s="13">
        <f t="shared" si="41"/>
        <v>44993</v>
      </c>
      <c r="Q33" s="13">
        <f t="shared" si="41"/>
        <v>44994</v>
      </c>
      <c r="R33" s="13">
        <f t="shared" si="41"/>
        <v>44995</v>
      </c>
      <c r="S33" s="13">
        <f t="shared" si="41"/>
        <v>44996</v>
      </c>
      <c r="T33" s="13">
        <f t="shared" si="41"/>
        <v>44997</v>
      </c>
      <c r="U33" s="13">
        <f t="shared" si="41"/>
        <v>44998</v>
      </c>
      <c r="V33" s="13">
        <f t="shared" si="41"/>
        <v>44999</v>
      </c>
      <c r="W33" s="13">
        <f t="shared" si="41"/>
        <v>45000</v>
      </c>
      <c r="X33" s="13">
        <f t="shared" si="41"/>
        <v>45001</v>
      </c>
      <c r="Y33" s="13">
        <f t="shared" si="41"/>
        <v>45002</v>
      </c>
      <c r="Z33" s="13">
        <f t="shared" si="41"/>
        <v>45003</v>
      </c>
      <c r="AA33" s="13">
        <f t="shared" si="41"/>
        <v>45004</v>
      </c>
      <c r="AB33" s="13">
        <f t="shared" si="41"/>
        <v>45005</v>
      </c>
      <c r="AC33" s="13">
        <f t="shared" si="41"/>
        <v>45006</v>
      </c>
      <c r="AD33" s="13">
        <f t="shared" si="41"/>
        <v>45007</v>
      </c>
      <c r="AE33" s="13">
        <f t="shared" si="41"/>
        <v>45008</v>
      </c>
      <c r="AF33" s="13">
        <f t="shared" si="41"/>
        <v>45009</v>
      </c>
      <c r="AG33" s="13">
        <f t="shared" si="41"/>
        <v>45010</v>
      </c>
      <c r="AH33" s="13">
        <f t="shared" si="41"/>
        <v>45011</v>
      </c>
      <c r="AI33" s="13">
        <f t="shared" si="41"/>
        <v>45012</v>
      </c>
      <c r="AJ33" s="13">
        <f t="shared" si="41"/>
        <v>45013</v>
      </c>
      <c r="AK33" s="13">
        <f t="shared" si="41"/>
        <v>45014</v>
      </c>
      <c r="AL33" s="13">
        <f t="shared" si="41"/>
        <v>45015</v>
      </c>
      <c r="AM33" s="13">
        <f t="shared" si="41"/>
        <v>45016</v>
      </c>
      <c r="AN33" s="13">
        <f t="shared" ref="AN33:BX33" si="42">AN10</f>
        <v>45017</v>
      </c>
      <c r="AO33" s="13">
        <f t="shared" si="42"/>
        <v>45018</v>
      </c>
      <c r="AP33" s="13">
        <f t="shared" si="42"/>
        <v>45019</v>
      </c>
      <c r="AQ33" s="13">
        <f t="shared" si="42"/>
        <v>45020</v>
      </c>
      <c r="AR33" s="13">
        <f t="shared" si="42"/>
        <v>45021</v>
      </c>
      <c r="AS33" s="13">
        <f t="shared" si="42"/>
        <v>45022</v>
      </c>
      <c r="AT33" s="13">
        <f t="shared" si="42"/>
        <v>45023</v>
      </c>
      <c r="AU33" s="13">
        <f t="shared" si="42"/>
        <v>45024</v>
      </c>
      <c r="AV33" s="13">
        <f t="shared" si="42"/>
        <v>45025</v>
      </c>
      <c r="AW33" s="13">
        <f t="shared" si="42"/>
        <v>45026</v>
      </c>
      <c r="AX33" s="13">
        <f t="shared" si="42"/>
        <v>45027</v>
      </c>
      <c r="AY33" s="13">
        <f t="shared" si="42"/>
        <v>45028</v>
      </c>
      <c r="AZ33" s="13">
        <f t="shared" si="42"/>
        <v>45029</v>
      </c>
      <c r="BA33" s="13">
        <f t="shared" si="42"/>
        <v>45030</v>
      </c>
      <c r="BB33" s="13">
        <f t="shared" si="42"/>
        <v>45031</v>
      </c>
      <c r="BC33" s="13">
        <f t="shared" si="42"/>
        <v>45032</v>
      </c>
      <c r="BD33" s="13">
        <f t="shared" si="42"/>
        <v>45033</v>
      </c>
      <c r="BE33" s="13">
        <f t="shared" si="42"/>
        <v>45034</v>
      </c>
      <c r="BF33" s="13">
        <f t="shared" si="42"/>
        <v>45035</v>
      </c>
      <c r="BG33" s="13">
        <f t="shared" si="42"/>
        <v>45036</v>
      </c>
      <c r="BH33" s="13">
        <f t="shared" si="42"/>
        <v>45037</v>
      </c>
      <c r="BI33" s="13">
        <f t="shared" si="42"/>
        <v>45038</v>
      </c>
      <c r="BJ33" s="13">
        <f t="shared" si="42"/>
        <v>45039</v>
      </c>
      <c r="BK33" s="13">
        <f t="shared" si="42"/>
        <v>45040</v>
      </c>
      <c r="BL33" s="13">
        <f t="shared" si="42"/>
        <v>45041</v>
      </c>
      <c r="BM33" s="13">
        <f t="shared" si="42"/>
        <v>45042</v>
      </c>
      <c r="BN33" s="13">
        <f t="shared" si="42"/>
        <v>45043</v>
      </c>
      <c r="BO33" s="13">
        <f t="shared" si="42"/>
        <v>45044</v>
      </c>
      <c r="BP33" s="13">
        <f t="shared" si="42"/>
        <v>45045</v>
      </c>
      <c r="BQ33" s="13">
        <f t="shared" si="42"/>
        <v>45046</v>
      </c>
      <c r="BR33" s="13">
        <f t="shared" si="42"/>
        <v>45047</v>
      </c>
      <c r="BS33" s="13">
        <f t="shared" si="42"/>
        <v>45048</v>
      </c>
      <c r="BT33" s="13">
        <f t="shared" si="42"/>
        <v>45049</v>
      </c>
      <c r="BU33" s="13">
        <f t="shared" si="42"/>
        <v>45050</v>
      </c>
      <c r="BV33" s="13">
        <f t="shared" si="42"/>
        <v>45051</v>
      </c>
      <c r="BW33" s="13">
        <f t="shared" si="42"/>
        <v>45052</v>
      </c>
      <c r="BX33" s="13">
        <f t="shared" si="42"/>
        <v>45053</v>
      </c>
      <c r="BY33" s="13">
        <f t="shared" ref="BY33:CX33" si="43">BY10</f>
        <v>45054</v>
      </c>
      <c r="BZ33" s="13">
        <f t="shared" si="43"/>
        <v>45055</v>
      </c>
      <c r="CA33" s="13">
        <f t="shared" si="43"/>
        <v>45056</v>
      </c>
      <c r="CB33" s="13">
        <f t="shared" si="43"/>
        <v>45057</v>
      </c>
      <c r="CC33" s="13">
        <f t="shared" si="43"/>
        <v>45058</v>
      </c>
      <c r="CD33" s="13">
        <f t="shared" si="43"/>
        <v>45059</v>
      </c>
      <c r="CE33" s="13">
        <f t="shared" si="43"/>
        <v>45060</v>
      </c>
      <c r="CF33" s="13">
        <f t="shared" si="43"/>
        <v>45061</v>
      </c>
      <c r="CG33" s="13">
        <f t="shared" si="43"/>
        <v>45062</v>
      </c>
      <c r="CH33" s="13">
        <f t="shared" si="43"/>
        <v>45063</v>
      </c>
      <c r="CI33" s="13">
        <f t="shared" si="43"/>
        <v>45064</v>
      </c>
      <c r="CJ33" s="13">
        <f t="shared" si="43"/>
        <v>45065</v>
      </c>
      <c r="CK33" s="13">
        <f t="shared" si="43"/>
        <v>45066</v>
      </c>
      <c r="CL33" s="13">
        <f t="shared" si="43"/>
        <v>45067</v>
      </c>
      <c r="CM33" s="13">
        <f t="shared" si="43"/>
        <v>45068</v>
      </c>
      <c r="CN33" s="13">
        <f t="shared" si="43"/>
        <v>45069</v>
      </c>
      <c r="CO33" s="13">
        <f t="shared" si="43"/>
        <v>45070</v>
      </c>
      <c r="CP33" s="13">
        <f t="shared" si="43"/>
        <v>45071</v>
      </c>
      <c r="CQ33" s="13">
        <f t="shared" si="43"/>
        <v>45072</v>
      </c>
      <c r="CR33" s="13">
        <f t="shared" si="43"/>
        <v>45073</v>
      </c>
      <c r="CS33" s="13">
        <f t="shared" si="43"/>
        <v>45074</v>
      </c>
      <c r="CT33" s="13">
        <f t="shared" si="43"/>
        <v>45075</v>
      </c>
      <c r="CU33" s="13">
        <f t="shared" si="43"/>
        <v>45076</v>
      </c>
      <c r="CV33" s="13">
        <f t="shared" si="43"/>
        <v>45077</v>
      </c>
      <c r="CW33" s="13">
        <f t="shared" si="43"/>
        <v>45078</v>
      </c>
      <c r="CX33" s="13">
        <f t="shared" si="43"/>
        <v>45079</v>
      </c>
      <c r="CY33" s="26"/>
      <c r="EH33" s="81"/>
      <c r="EI33" s="81"/>
    </row>
    <row r="34" spans="4:141" ht="25.15" customHeight="1" x14ac:dyDescent="0.25">
      <c r="D34" s="21"/>
      <c r="F34" s="17" t="s">
        <v>2</v>
      </c>
      <c r="G34" s="14">
        <v>0</v>
      </c>
      <c r="H34" s="14">
        <f t="shared" ref="H34:AM34" si="44">H22*$F$32</f>
        <v>16.071111111111112</v>
      </c>
      <c r="I34" s="14">
        <f t="shared" si="44"/>
        <v>16.071111111111112</v>
      </c>
      <c r="J34" s="14">
        <f t="shared" si="44"/>
        <v>16.071111111111112</v>
      </c>
      <c r="K34" s="14">
        <f t="shared" si="44"/>
        <v>16.071111111111112</v>
      </c>
      <c r="L34" s="14">
        <f t="shared" si="44"/>
        <v>0</v>
      </c>
      <c r="M34" s="14">
        <f t="shared" si="44"/>
        <v>0</v>
      </c>
      <c r="N34" s="14">
        <f t="shared" si="44"/>
        <v>20.088888888888885</v>
      </c>
      <c r="O34" s="14">
        <f t="shared" si="44"/>
        <v>20.088888888888885</v>
      </c>
      <c r="P34" s="14">
        <f t="shared" si="44"/>
        <v>20.088888888888885</v>
      </c>
      <c r="Q34" s="14">
        <f t="shared" si="44"/>
        <v>20.088888888888885</v>
      </c>
      <c r="R34" s="14">
        <f t="shared" si="44"/>
        <v>20.088888888888885</v>
      </c>
      <c r="S34" s="14">
        <f t="shared" si="44"/>
        <v>0</v>
      </c>
      <c r="T34" s="14">
        <f t="shared" si="44"/>
        <v>0</v>
      </c>
      <c r="U34" s="14">
        <f t="shared" si="44"/>
        <v>46.204444444444448</v>
      </c>
      <c r="V34" s="14">
        <f t="shared" si="44"/>
        <v>46.204444444444448</v>
      </c>
      <c r="W34" s="14">
        <f t="shared" si="44"/>
        <v>46.204444444444448</v>
      </c>
      <c r="X34" s="14">
        <f t="shared" si="44"/>
        <v>46.204444444444448</v>
      </c>
      <c r="Y34" s="14">
        <f t="shared" si="44"/>
        <v>46.204444444444448</v>
      </c>
      <c r="Z34" s="14">
        <f t="shared" si="44"/>
        <v>46.204444444444448</v>
      </c>
      <c r="AA34" s="14">
        <f t="shared" si="44"/>
        <v>0</v>
      </c>
      <c r="AB34" s="14">
        <f t="shared" si="44"/>
        <v>44.948888888888895</v>
      </c>
      <c r="AC34" s="14">
        <f t="shared" si="44"/>
        <v>44.948888888888895</v>
      </c>
      <c r="AD34" s="14">
        <f t="shared" si="44"/>
        <v>44.948888888888895</v>
      </c>
      <c r="AE34" s="14">
        <f t="shared" si="44"/>
        <v>44.948888888888895</v>
      </c>
      <c r="AF34" s="14">
        <f t="shared" si="44"/>
        <v>44.948888888888895</v>
      </c>
      <c r="AG34" s="14">
        <f t="shared" si="44"/>
        <v>44.948888888888895</v>
      </c>
      <c r="AH34" s="14">
        <f t="shared" si="44"/>
        <v>0</v>
      </c>
      <c r="AI34" s="14">
        <f t="shared" si="44"/>
        <v>67.8</v>
      </c>
      <c r="AJ34" s="14">
        <f t="shared" si="44"/>
        <v>67.8</v>
      </c>
      <c r="AK34" s="14">
        <f t="shared" si="44"/>
        <v>67.8</v>
      </c>
      <c r="AL34" s="14">
        <f t="shared" si="44"/>
        <v>67.8</v>
      </c>
      <c r="AM34" s="14">
        <f t="shared" si="44"/>
        <v>67.8</v>
      </c>
      <c r="AN34" s="14">
        <f t="shared" ref="AN34:BX34" si="45">AN22*$F$32</f>
        <v>67.8</v>
      </c>
      <c r="AO34" s="14">
        <f t="shared" si="45"/>
        <v>0</v>
      </c>
      <c r="AP34" s="14">
        <f t="shared" si="45"/>
        <v>76.839999999999989</v>
      </c>
      <c r="AQ34" s="14">
        <f t="shared" si="45"/>
        <v>76.839999999999989</v>
      </c>
      <c r="AR34" s="14">
        <f t="shared" si="45"/>
        <v>76.839999999999989</v>
      </c>
      <c r="AS34" s="14">
        <f t="shared" si="45"/>
        <v>76.839999999999989</v>
      </c>
      <c r="AT34" s="14">
        <f t="shared" si="45"/>
        <v>76.839999999999989</v>
      </c>
      <c r="AU34" s="14">
        <f t="shared" si="45"/>
        <v>0</v>
      </c>
      <c r="AV34" s="14">
        <f t="shared" si="45"/>
        <v>0</v>
      </c>
      <c r="AW34" s="14">
        <f t="shared" si="45"/>
        <v>76.839999999999989</v>
      </c>
      <c r="AX34" s="14">
        <f t="shared" si="45"/>
        <v>76.839999999999989</v>
      </c>
      <c r="AY34" s="14">
        <f t="shared" si="45"/>
        <v>76.839999999999989</v>
      </c>
      <c r="AZ34" s="14">
        <f t="shared" si="45"/>
        <v>76.839999999999989</v>
      </c>
      <c r="BA34" s="14">
        <f t="shared" si="45"/>
        <v>76.839999999999989</v>
      </c>
      <c r="BB34" s="14">
        <f t="shared" si="45"/>
        <v>0</v>
      </c>
      <c r="BC34" s="14">
        <f t="shared" si="45"/>
        <v>0</v>
      </c>
      <c r="BD34" s="14">
        <f t="shared" si="45"/>
        <v>76.839999999999989</v>
      </c>
      <c r="BE34" s="14">
        <f t="shared" si="45"/>
        <v>76.839999999999989</v>
      </c>
      <c r="BF34" s="14">
        <f t="shared" si="45"/>
        <v>76.839999999999989</v>
      </c>
      <c r="BG34" s="14">
        <f t="shared" si="45"/>
        <v>76.839999999999989</v>
      </c>
      <c r="BH34" s="14">
        <f t="shared" si="45"/>
        <v>76.839999999999989</v>
      </c>
      <c r="BI34" s="14">
        <f t="shared" si="45"/>
        <v>0</v>
      </c>
      <c r="BJ34" s="14">
        <f t="shared" si="45"/>
        <v>0</v>
      </c>
      <c r="BK34" s="14">
        <f t="shared" si="45"/>
        <v>76.839999999999989</v>
      </c>
      <c r="BL34" s="14">
        <f t="shared" si="45"/>
        <v>76.839999999999989</v>
      </c>
      <c r="BM34" s="14">
        <f t="shared" si="45"/>
        <v>76.839999999999989</v>
      </c>
      <c r="BN34" s="14">
        <f t="shared" si="45"/>
        <v>76.839999999999989</v>
      </c>
      <c r="BO34" s="14">
        <f t="shared" si="45"/>
        <v>76.839999999999989</v>
      </c>
      <c r="BP34" s="14">
        <f t="shared" si="45"/>
        <v>0</v>
      </c>
      <c r="BQ34" s="14">
        <f t="shared" si="45"/>
        <v>0</v>
      </c>
      <c r="BR34" s="14">
        <f t="shared" si="45"/>
        <v>76.839999999999989</v>
      </c>
      <c r="BS34" s="14">
        <f t="shared" si="45"/>
        <v>76.839999999999989</v>
      </c>
      <c r="BT34" s="14">
        <f t="shared" si="45"/>
        <v>76.839999999999989</v>
      </c>
      <c r="BU34" s="14">
        <f t="shared" si="45"/>
        <v>76.839999999999989</v>
      </c>
      <c r="BV34" s="14">
        <f t="shared" si="45"/>
        <v>76.839999999999989</v>
      </c>
      <c r="BW34" s="14">
        <f t="shared" si="45"/>
        <v>0</v>
      </c>
      <c r="BX34" s="14">
        <f t="shared" si="45"/>
        <v>0</v>
      </c>
      <c r="BY34" s="14">
        <f t="shared" ref="BY34:CX34" si="46">BY22*$F$32</f>
        <v>76.839999999999989</v>
      </c>
      <c r="BZ34" s="14">
        <f t="shared" si="46"/>
        <v>76.839999999999989</v>
      </c>
      <c r="CA34" s="14">
        <f t="shared" si="46"/>
        <v>76.839999999999989</v>
      </c>
      <c r="CB34" s="14">
        <f t="shared" si="46"/>
        <v>76.839999999999989</v>
      </c>
      <c r="CC34" s="14">
        <f t="shared" si="46"/>
        <v>76.839999999999989</v>
      </c>
      <c r="CD34" s="14">
        <f t="shared" si="46"/>
        <v>0</v>
      </c>
      <c r="CE34" s="14">
        <f t="shared" si="46"/>
        <v>0</v>
      </c>
      <c r="CF34" s="14">
        <f t="shared" si="46"/>
        <v>67.8</v>
      </c>
      <c r="CG34" s="14">
        <f t="shared" si="46"/>
        <v>67.8</v>
      </c>
      <c r="CH34" s="14">
        <f t="shared" si="46"/>
        <v>67.8</v>
      </c>
      <c r="CI34" s="14">
        <f t="shared" si="46"/>
        <v>67.8</v>
      </c>
      <c r="CJ34" s="14">
        <f t="shared" si="46"/>
        <v>67.8</v>
      </c>
      <c r="CK34" s="14">
        <f t="shared" si="46"/>
        <v>0</v>
      </c>
      <c r="CL34" s="14">
        <f t="shared" si="46"/>
        <v>0</v>
      </c>
      <c r="CM34" s="14">
        <f t="shared" si="46"/>
        <v>56.499999999999993</v>
      </c>
      <c r="CN34" s="14">
        <f t="shared" si="46"/>
        <v>56.499999999999993</v>
      </c>
      <c r="CO34" s="14">
        <f t="shared" si="46"/>
        <v>56.499999999999993</v>
      </c>
      <c r="CP34" s="14">
        <f t="shared" si="46"/>
        <v>56.499999999999993</v>
      </c>
      <c r="CQ34" s="14">
        <f t="shared" si="46"/>
        <v>56.499999999999993</v>
      </c>
      <c r="CR34" s="14">
        <f t="shared" si="46"/>
        <v>0</v>
      </c>
      <c r="CS34" s="14">
        <f t="shared" si="46"/>
        <v>0</v>
      </c>
      <c r="CT34" s="14">
        <f t="shared" si="46"/>
        <v>31.639999999999997</v>
      </c>
      <c r="CU34" s="14">
        <f t="shared" si="46"/>
        <v>31.639999999999997</v>
      </c>
      <c r="CV34" s="14">
        <f t="shared" si="46"/>
        <v>31.639999999999997</v>
      </c>
      <c r="CW34" s="14">
        <f t="shared" si="46"/>
        <v>31.639999999999997</v>
      </c>
      <c r="CX34" s="14">
        <f t="shared" si="46"/>
        <v>31.639999999999997</v>
      </c>
      <c r="EH34" s="81"/>
      <c r="EI34" s="81"/>
    </row>
    <row r="35" spans="4:141" ht="25.15" customHeight="1" x14ac:dyDescent="0.25">
      <c r="F35" s="17" t="s">
        <v>5</v>
      </c>
      <c r="G35" s="14">
        <f>G34</f>
        <v>0</v>
      </c>
      <c r="H35" s="14">
        <f t="shared" ref="H35:BC35" si="47">G35+H34</f>
        <v>16.071111111111112</v>
      </c>
      <c r="I35" s="14">
        <f t="shared" si="47"/>
        <v>32.142222222222223</v>
      </c>
      <c r="J35" s="14">
        <f t="shared" si="47"/>
        <v>48.213333333333338</v>
      </c>
      <c r="K35" s="14">
        <f t="shared" si="47"/>
        <v>64.284444444444446</v>
      </c>
      <c r="L35" s="14">
        <f t="shared" si="47"/>
        <v>64.284444444444446</v>
      </c>
      <c r="M35" s="14">
        <f t="shared" si="47"/>
        <v>64.284444444444446</v>
      </c>
      <c r="N35" s="14">
        <f t="shared" si="47"/>
        <v>84.373333333333335</v>
      </c>
      <c r="O35" s="14">
        <f t="shared" si="47"/>
        <v>104.46222222222222</v>
      </c>
      <c r="P35" s="14">
        <f t="shared" si="47"/>
        <v>124.55111111111111</v>
      </c>
      <c r="Q35" s="14">
        <f t="shared" si="47"/>
        <v>144.63999999999999</v>
      </c>
      <c r="R35" s="14">
        <f t="shared" si="47"/>
        <v>164.72888888888886</v>
      </c>
      <c r="S35" s="14">
        <f t="shared" si="47"/>
        <v>164.72888888888886</v>
      </c>
      <c r="T35" s="14">
        <f t="shared" si="47"/>
        <v>164.72888888888886</v>
      </c>
      <c r="U35" s="14">
        <f t="shared" si="47"/>
        <v>210.93333333333331</v>
      </c>
      <c r="V35" s="14">
        <f t="shared" si="47"/>
        <v>257.13777777777773</v>
      </c>
      <c r="W35" s="14">
        <f t="shared" si="47"/>
        <v>303.34222222222218</v>
      </c>
      <c r="X35" s="14">
        <f t="shared" si="47"/>
        <v>349.54666666666662</v>
      </c>
      <c r="Y35" s="14">
        <f t="shared" si="47"/>
        <v>395.75111111111107</v>
      </c>
      <c r="Z35" s="14">
        <f t="shared" si="47"/>
        <v>441.95555555555552</v>
      </c>
      <c r="AA35" s="14">
        <f t="shared" si="47"/>
        <v>441.95555555555552</v>
      </c>
      <c r="AB35" s="14">
        <f t="shared" si="47"/>
        <v>486.90444444444444</v>
      </c>
      <c r="AC35" s="14">
        <f t="shared" si="47"/>
        <v>531.85333333333335</v>
      </c>
      <c r="AD35" s="14">
        <f t="shared" si="47"/>
        <v>576.80222222222221</v>
      </c>
      <c r="AE35" s="14">
        <f t="shared" si="47"/>
        <v>621.75111111111107</v>
      </c>
      <c r="AF35" s="14">
        <f t="shared" si="47"/>
        <v>666.69999999999993</v>
      </c>
      <c r="AG35" s="14">
        <f t="shared" si="47"/>
        <v>711.64888888888879</v>
      </c>
      <c r="AH35" s="14">
        <f t="shared" si="47"/>
        <v>711.64888888888879</v>
      </c>
      <c r="AI35" s="14">
        <f t="shared" si="47"/>
        <v>779.44888888888875</v>
      </c>
      <c r="AJ35" s="14">
        <f t="shared" si="47"/>
        <v>847.2488888888887</v>
      </c>
      <c r="AK35" s="14">
        <f t="shared" si="47"/>
        <v>915.04888888888865</v>
      </c>
      <c r="AL35" s="14">
        <f t="shared" si="47"/>
        <v>982.84888888888861</v>
      </c>
      <c r="AM35" s="14">
        <f t="shared" si="47"/>
        <v>1050.6488888888887</v>
      </c>
      <c r="AN35" s="14">
        <f t="shared" si="47"/>
        <v>1118.4488888888886</v>
      </c>
      <c r="AO35" s="14">
        <f t="shared" si="47"/>
        <v>1118.4488888888886</v>
      </c>
      <c r="AP35" s="14">
        <f t="shared" si="47"/>
        <v>1195.2888888888886</v>
      </c>
      <c r="AQ35" s="14">
        <f t="shared" si="47"/>
        <v>1272.1288888888885</v>
      </c>
      <c r="AR35" s="14">
        <f t="shared" si="47"/>
        <v>1348.9688888888884</v>
      </c>
      <c r="AS35" s="14">
        <f t="shared" si="47"/>
        <v>1425.8088888888883</v>
      </c>
      <c r="AT35" s="14">
        <f t="shared" si="47"/>
        <v>1502.6488888888882</v>
      </c>
      <c r="AU35" s="14">
        <f t="shared" si="47"/>
        <v>1502.6488888888882</v>
      </c>
      <c r="AV35" s="14">
        <f t="shared" si="47"/>
        <v>1502.6488888888882</v>
      </c>
      <c r="AW35" s="14">
        <f t="shared" si="47"/>
        <v>1579.4888888888881</v>
      </c>
      <c r="AX35" s="14">
        <f t="shared" si="47"/>
        <v>1656.3288888888881</v>
      </c>
      <c r="AY35" s="14">
        <f t="shared" si="47"/>
        <v>1733.168888888888</v>
      </c>
      <c r="AZ35" s="14">
        <f t="shared" si="47"/>
        <v>1810.0088888888879</v>
      </c>
      <c r="BA35" s="14">
        <f t="shared" si="47"/>
        <v>1886.8488888888878</v>
      </c>
      <c r="BB35" s="14">
        <f t="shared" si="47"/>
        <v>1886.8488888888878</v>
      </c>
      <c r="BC35" s="14">
        <f t="shared" si="47"/>
        <v>1886.8488888888878</v>
      </c>
      <c r="BD35" s="14">
        <f t="shared" ref="BD35:BR35" si="48">BC35+BD34</f>
        <v>1963.6888888888877</v>
      </c>
      <c r="BE35" s="14">
        <f t="shared" si="48"/>
        <v>2040.5288888888876</v>
      </c>
      <c r="BF35" s="14">
        <f t="shared" si="48"/>
        <v>2117.3688888888878</v>
      </c>
      <c r="BG35" s="14">
        <f t="shared" si="48"/>
        <v>2194.2088888888879</v>
      </c>
      <c r="BH35" s="14">
        <f t="shared" si="48"/>
        <v>2271.0488888888881</v>
      </c>
      <c r="BI35" s="14">
        <f t="shared" si="48"/>
        <v>2271.0488888888881</v>
      </c>
      <c r="BJ35" s="14">
        <f t="shared" si="48"/>
        <v>2271.0488888888881</v>
      </c>
      <c r="BK35" s="14">
        <f t="shared" si="48"/>
        <v>2347.8888888888882</v>
      </c>
      <c r="BL35" s="14">
        <f t="shared" si="48"/>
        <v>2424.7288888888884</v>
      </c>
      <c r="BM35" s="14">
        <f t="shared" si="48"/>
        <v>2501.5688888888885</v>
      </c>
      <c r="BN35" s="14">
        <f t="shared" si="48"/>
        <v>2578.4088888888887</v>
      </c>
      <c r="BO35" s="14">
        <f t="shared" si="48"/>
        <v>2655.2488888888888</v>
      </c>
      <c r="BP35" s="14">
        <f t="shared" si="48"/>
        <v>2655.2488888888888</v>
      </c>
      <c r="BQ35" s="14">
        <f t="shared" si="48"/>
        <v>2655.2488888888888</v>
      </c>
      <c r="BR35" s="14">
        <f t="shared" si="48"/>
        <v>2732.088888888889</v>
      </c>
      <c r="BS35" s="14">
        <f t="shared" ref="BS35:CX35" si="49">BR35+BS34</f>
        <v>2808.9288888888891</v>
      </c>
      <c r="BT35" s="14">
        <f t="shared" si="49"/>
        <v>2885.7688888888893</v>
      </c>
      <c r="BU35" s="14">
        <f t="shared" si="49"/>
        <v>2962.6088888888894</v>
      </c>
      <c r="BV35" s="14">
        <f t="shared" si="49"/>
        <v>3039.4488888888895</v>
      </c>
      <c r="BW35" s="14">
        <f t="shared" si="49"/>
        <v>3039.4488888888895</v>
      </c>
      <c r="BX35" s="14">
        <f t="shared" si="49"/>
        <v>3039.4488888888895</v>
      </c>
      <c r="BY35" s="14">
        <f t="shared" si="49"/>
        <v>3116.2888888888897</v>
      </c>
      <c r="BZ35" s="14">
        <f t="shared" si="49"/>
        <v>3193.1288888888898</v>
      </c>
      <c r="CA35" s="14">
        <f t="shared" si="49"/>
        <v>3269.96888888889</v>
      </c>
      <c r="CB35" s="14">
        <f t="shared" si="49"/>
        <v>3346.8088888888901</v>
      </c>
      <c r="CC35" s="14">
        <f t="shared" si="49"/>
        <v>3423.6488888888903</v>
      </c>
      <c r="CD35" s="14">
        <f t="shared" si="49"/>
        <v>3423.6488888888903</v>
      </c>
      <c r="CE35" s="14">
        <f t="shared" si="49"/>
        <v>3423.6488888888903</v>
      </c>
      <c r="CF35" s="14">
        <f t="shared" si="49"/>
        <v>3491.4488888888905</v>
      </c>
      <c r="CG35" s="14">
        <f t="shared" si="49"/>
        <v>3559.2488888888906</v>
      </c>
      <c r="CH35" s="14">
        <f t="shared" si="49"/>
        <v>3627.0488888888908</v>
      </c>
      <c r="CI35" s="14">
        <f t="shared" si="49"/>
        <v>3694.848888888891</v>
      </c>
      <c r="CJ35" s="14">
        <f t="shared" si="49"/>
        <v>3762.6488888888912</v>
      </c>
      <c r="CK35" s="14">
        <f t="shared" si="49"/>
        <v>3762.6488888888912</v>
      </c>
      <c r="CL35" s="14">
        <f t="shared" si="49"/>
        <v>3762.6488888888912</v>
      </c>
      <c r="CM35" s="14">
        <f t="shared" si="49"/>
        <v>3819.1488888888912</v>
      </c>
      <c r="CN35" s="14">
        <f t="shared" si="49"/>
        <v>3875.6488888888912</v>
      </c>
      <c r="CO35" s="14">
        <f t="shared" si="49"/>
        <v>3932.1488888888912</v>
      </c>
      <c r="CP35" s="14">
        <f t="shared" si="49"/>
        <v>3988.6488888888912</v>
      </c>
      <c r="CQ35" s="14">
        <f t="shared" si="49"/>
        <v>4045.1488888888912</v>
      </c>
      <c r="CR35" s="14">
        <f t="shared" si="49"/>
        <v>4045.1488888888912</v>
      </c>
      <c r="CS35" s="14">
        <f t="shared" si="49"/>
        <v>4045.1488888888912</v>
      </c>
      <c r="CT35" s="14">
        <f t="shared" si="49"/>
        <v>4076.7888888888911</v>
      </c>
      <c r="CU35" s="14">
        <f t="shared" si="49"/>
        <v>4108.4288888888914</v>
      </c>
      <c r="CV35" s="14">
        <f t="shared" si="49"/>
        <v>4140.0688888888917</v>
      </c>
      <c r="CW35" s="14">
        <f t="shared" si="49"/>
        <v>4171.708888888892</v>
      </c>
      <c r="CX35" s="14">
        <f t="shared" si="49"/>
        <v>4203.3488888888924</v>
      </c>
      <c r="CY35" s="26"/>
      <c r="EH35" s="266" t="s">
        <v>57</v>
      </c>
      <c r="EI35" s="267"/>
      <c r="EJ35" s="82">
        <f>EJ32+DX32+DL32</f>
        <v>2150511.7093958207</v>
      </c>
    </row>
    <row r="36" spans="4:141" ht="25.15" customHeight="1" x14ac:dyDescent="0.25">
      <c r="F36" s="17" t="s">
        <v>3</v>
      </c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EH36" s="81"/>
      <c r="EI36" s="81"/>
    </row>
    <row r="37" spans="4:141" ht="24.75" customHeight="1" x14ac:dyDescent="0.25">
      <c r="F37" s="17" t="s">
        <v>6</v>
      </c>
      <c r="G37" s="15">
        <f>G36</f>
        <v>0</v>
      </c>
      <c r="H37" s="16">
        <f t="shared" ref="H37:AM37" si="50">G37+H36</f>
        <v>0</v>
      </c>
      <c r="I37" s="16">
        <f t="shared" si="50"/>
        <v>0</v>
      </c>
      <c r="J37" s="16">
        <f t="shared" si="50"/>
        <v>0</v>
      </c>
      <c r="K37" s="16">
        <f t="shared" si="50"/>
        <v>0</v>
      </c>
      <c r="L37" s="16">
        <f t="shared" si="50"/>
        <v>0</v>
      </c>
      <c r="M37" s="16">
        <f t="shared" si="50"/>
        <v>0</v>
      </c>
      <c r="N37" s="16">
        <f t="shared" si="50"/>
        <v>0</v>
      </c>
      <c r="O37" s="16">
        <f t="shared" si="50"/>
        <v>0</v>
      </c>
      <c r="P37" s="16">
        <f t="shared" si="50"/>
        <v>0</v>
      </c>
      <c r="Q37" s="16">
        <f t="shared" si="50"/>
        <v>0</v>
      </c>
      <c r="R37" s="16">
        <f t="shared" si="50"/>
        <v>0</v>
      </c>
      <c r="S37" s="16">
        <f t="shared" si="50"/>
        <v>0</v>
      </c>
      <c r="T37" s="16">
        <f t="shared" si="50"/>
        <v>0</v>
      </c>
      <c r="U37" s="16">
        <f t="shared" si="50"/>
        <v>0</v>
      </c>
      <c r="V37" s="16">
        <f t="shared" si="50"/>
        <v>0</v>
      </c>
      <c r="W37" s="16">
        <f t="shared" si="50"/>
        <v>0</v>
      </c>
      <c r="X37" s="16">
        <f t="shared" si="50"/>
        <v>0</v>
      </c>
      <c r="Y37" s="16">
        <f t="shared" si="50"/>
        <v>0</v>
      </c>
      <c r="Z37" s="16">
        <f t="shared" si="50"/>
        <v>0</v>
      </c>
      <c r="AA37" s="16">
        <f t="shared" si="50"/>
        <v>0</v>
      </c>
      <c r="AB37" s="16">
        <f t="shared" si="50"/>
        <v>0</v>
      </c>
      <c r="AC37" s="16">
        <f t="shared" si="50"/>
        <v>0</v>
      </c>
      <c r="AD37" s="16">
        <f t="shared" si="50"/>
        <v>0</v>
      </c>
      <c r="AE37" s="16">
        <f t="shared" si="50"/>
        <v>0</v>
      </c>
      <c r="AF37" s="16">
        <f t="shared" si="50"/>
        <v>0</v>
      </c>
      <c r="AG37" s="16">
        <f t="shared" si="50"/>
        <v>0</v>
      </c>
      <c r="AH37" s="16">
        <f t="shared" si="50"/>
        <v>0</v>
      </c>
      <c r="AI37" s="16">
        <f t="shared" si="50"/>
        <v>0</v>
      </c>
      <c r="AJ37" s="16">
        <f t="shared" si="50"/>
        <v>0</v>
      </c>
      <c r="AK37" s="16">
        <f t="shared" si="50"/>
        <v>0</v>
      </c>
      <c r="AL37" s="16">
        <f t="shared" si="50"/>
        <v>0</v>
      </c>
      <c r="AM37" s="16">
        <f t="shared" si="50"/>
        <v>0</v>
      </c>
      <c r="AN37" s="16">
        <f t="shared" ref="AN37:BR37" si="51">AM37+AN36</f>
        <v>0</v>
      </c>
      <c r="AO37" s="16">
        <f t="shared" si="51"/>
        <v>0</v>
      </c>
      <c r="AP37" s="16">
        <f t="shared" si="51"/>
        <v>0</v>
      </c>
      <c r="AQ37" s="16">
        <f t="shared" si="51"/>
        <v>0</v>
      </c>
      <c r="AR37" s="16">
        <f t="shared" si="51"/>
        <v>0</v>
      </c>
      <c r="AS37" s="16">
        <f t="shared" si="51"/>
        <v>0</v>
      </c>
      <c r="AT37" s="16">
        <f t="shared" si="51"/>
        <v>0</v>
      </c>
      <c r="AU37" s="16">
        <f t="shared" si="51"/>
        <v>0</v>
      </c>
      <c r="AV37" s="16">
        <f t="shared" si="51"/>
        <v>0</v>
      </c>
      <c r="AW37" s="16">
        <f t="shared" si="51"/>
        <v>0</v>
      </c>
      <c r="AX37" s="16">
        <f t="shared" si="51"/>
        <v>0</v>
      </c>
      <c r="AY37" s="16">
        <f t="shared" si="51"/>
        <v>0</v>
      </c>
      <c r="AZ37" s="16">
        <f t="shared" si="51"/>
        <v>0</v>
      </c>
      <c r="BA37" s="16">
        <f t="shared" si="51"/>
        <v>0</v>
      </c>
      <c r="BB37" s="16">
        <f t="shared" si="51"/>
        <v>0</v>
      </c>
      <c r="BC37" s="16">
        <f t="shared" si="51"/>
        <v>0</v>
      </c>
      <c r="BD37" s="16">
        <f t="shared" si="51"/>
        <v>0</v>
      </c>
      <c r="BE37" s="16">
        <f t="shared" si="51"/>
        <v>0</v>
      </c>
      <c r="BF37" s="16">
        <f t="shared" si="51"/>
        <v>0</v>
      </c>
      <c r="BG37" s="16">
        <f t="shared" si="51"/>
        <v>0</v>
      </c>
      <c r="BH37" s="16">
        <f t="shared" si="51"/>
        <v>0</v>
      </c>
      <c r="BI37" s="16">
        <f t="shared" si="51"/>
        <v>0</v>
      </c>
      <c r="BJ37" s="16">
        <f t="shared" si="51"/>
        <v>0</v>
      </c>
      <c r="BK37" s="16">
        <f t="shared" si="51"/>
        <v>0</v>
      </c>
      <c r="BL37" s="16">
        <f t="shared" si="51"/>
        <v>0</v>
      </c>
      <c r="BM37" s="16">
        <f t="shared" si="51"/>
        <v>0</v>
      </c>
      <c r="BN37" s="16">
        <f t="shared" si="51"/>
        <v>0</v>
      </c>
      <c r="BO37" s="16">
        <f t="shared" si="51"/>
        <v>0</v>
      </c>
      <c r="BP37" s="16">
        <f t="shared" si="51"/>
        <v>0</v>
      </c>
      <c r="BQ37" s="16">
        <f t="shared" si="51"/>
        <v>0</v>
      </c>
      <c r="BR37" s="16">
        <f t="shared" si="51"/>
        <v>0</v>
      </c>
      <c r="BS37" s="16">
        <f t="shared" ref="BS37:CX37" si="52">BR37+BS36</f>
        <v>0</v>
      </c>
      <c r="BT37" s="16">
        <f t="shared" si="52"/>
        <v>0</v>
      </c>
      <c r="BU37" s="16">
        <f t="shared" si="52"/>
        <v>0</v>
      </c>
      <c r="BV37" s="16">
        <f t="shared" si="52"/>
        <v>0</v>
      </c>
      <c r="BW37" s="16">
        <f t="shared" si="52"/>
        <v>0</v>
      </c>
      <c r="BX37" s="16">
        <f t="shared" si="52"/>
        <v>0</v>
      </c>
      <c r="BY37" s="16">
        <f t="shared" si="52"/>
        <v>0</v>
      </c>
      <c r="BZ37" s="16">
        <f t="shared" si="52"/>
        <v>0</v>
      </c>
      <c r="CA37" s="16">
        <f t="shared" si="52"/>
        <v>0</v>
      </c>
      <c r="CB37" s="16">
        <f t="shared" si="52"/>
        <v>0</v>
      </c>
      <c r="CC37" s="16">
        <f t="shared" si="52"/>
        <v>0</v>
      </c>
      <c r="CD37" s="16">
        <f t="shared" si="52"/>
        <v>0</v>
      </c>
      <c r="CE37" s="16">
        <f t="shared" si="52"/>
        <v>0</v>
      </c>
      <c r="CF37" s="16">
        <f t="shared" si="52"/>
        <v>0</v>
      </c>
      <c r="CG37" s="16">
        <f t="shared" si="52"/>
        <v>0</v>
      </c>
      <c r="CH37" s="16">
        <f t="shared" si="52"/>
        <v>0</v>
      </c>
      <c r="CI37" s="16">
        <f t="shared" si="52"/>
        <v>0</v>
      </c>
      <c r="CJ37" s="16">
        <f t="shared" si="52"/>
        <v>0</v>
      </c>
      <c r="CK37" s="16">
        <f t="shared" si="52"/>
        <v>0</v>
      </c>
      <c r="CL37" s="16">
        <f t="shared" si="52"/>
        <v>0</v>
      </c>
      <c r="CM37" s="16">
        <f t="shared" si="52"/>
        <v>0</v>
      </c>
      <c r="CN37" s="16">
        <f t="shared" si="52"/>
        <v>0</v>
      </c>
      <c r="CO37" s="16">
        <f t="shared" si="52"/>
        <v>0</v>
      </c>
      <c r="CP37" s="16">
        <f t="shared" si="52"/>
        <v>0</v>
      </c>
      <c r="CQ37" s="16">
        <f t="shared" si="52"/>
        <v>0</v>
      </c>
      <c r="CR37" s="16">
        <f t="shared" si="52"/>
        <v>0</v>
      </c>
      <c r="CS37" s="16">
        <f t="shared" si="52"/>
        <v>0</v>
      </c>
      <c r="CT37" s="16">
        <f t="shared" si="52"/>
        <v>0</v>
      </c>
      <c r="CU37" s="16">
        <f t="shared" si="52"/>
        <v>0</v>
      </c>
      <c r="CV37" s="16">
        <f t="shared" si="52"/>
        <v>0</v>
      </c>
      <c r="CW37" s="16">
        <f t="shared" si="52"/>
        <v>0</v>
      </c>
      <c r="CX37" s="16">
        <f t="shared" si="52"/>
        <v>0</v>
      </c>
      <c r="EH37" s="266" t="s">
        <v>58</v>
      </c>
      <c r="EI37" s="267"/>
      <c r="EJ37" s="82">
        <v>733875.77</v>
      </c>
    </row>
    <row r="39" spans="4:141" x14ac:dyDescent="0.25">
      <c r="G39" s="27" t="s">
        <v>4</v>
      </c>
      <c r="H39" s="28">
        <f>G33</f>
        <v>44984</v>
      </c>
      <c r="I39" s="28">
        <f t="shared" ref="I39:U39" si="53">H39+7</f>
        <v>44991</v>
      </c>
      <c r="J39" s="28">
        <f t="shared" si="53"/>
        <v>44998</v>
      </c>
      <c r="K39" s="28">
        <f t="shared" si="53"/>
        <v>45005</v>
      </c>
      <c r="L39" s="28">
        <f t="shared" si="53"/>
        <v>45012</v>
      </c>
      <c r="M39" s="28">
        <f t="shared" si="53"/>
        <v>45019</v>
      </c>
      <c r="N39" s="28">
        <f t="shared" si="53"/>
        <v>45026</v>
      </c>
      <c r="O39" s="28">
        <f t="shared" si="53"/>
        <v>45033</v>
      </c>
      <c r="P39" s="28">
        <f t="shared" si="53"/>
        <v>45040</v>
      </c>
      <c r="Q39" s="28">
        <f t="shared" si="53"/>
        <v>45047</v>
      </c>
      <c r="R39" s="28">
        <f t="shared" si="53"/>
        <v>45054</v>
      </c>
      <c r="S39" s="28">
        <f t="shared" si="53"/>
        <v>45061</v>
      </c>
      <c r="T39" s="28">
        <f t="shared" si="53"/>
        <v>45068</v>
      </c>
      <c r="U39" s="28">
        <f t="shared" si="53"/>
        <v>45075</v>
      </c>
      <c r="V39" s="26"/>
      <c r="W39" s="26"/>
      <c r="X39" s="26"/>
      <c r="Y39" s="26"/>
      <c r="Z39" s="26"/>
    </row>
    <row r="40" spans="4:141" ht="27.6" customHeight="1" x14ac:dyDescent="0.25">
      <c r="D40" s="26"/>
      <c r="F40" s="17" t="s">
        <v>2</v>
      </c>
      <c r="G40" s="41">
        <v>0</v>
      </c>
      <c r="H40" s="33">
        <f>SUM(G34:M34)</f>
        <v>64.284444444444446</v>
      </c>
      <c r="I40" s="33">
        <f>SUM(N34:T34)</f>
        <v>100.44444444444443</v>
      </c>
      <c r="J40" s="33">
        <f>SUM(U34:AA34)</f>
        <v>277.22666666666669</v>
      </c>
      <c r="K40" s="33">
        <f>SUM(AB34:AH34)</f>
        <v>269.69333333333338</v>
      </c>
      <c r="L40" s="33">
        <f>SUM(AI34:AO34)</f>
        <v>406.8</v>
      </c>
      <c r="M40" s="33">
        <f>SUM(AP34:AV34)</f>
        <v>384.19999999999993</v>
      </c>
      <c r="N40" s="33">
        <f>SUM(AW34:BC34)</f>
        <v>384.19999999999993</v>
      </c>
      <c r="O40" s="33">
        <f>SUM(BD34:BJ34)</f>
        <v>384.19999999999993</v>
      </c>
      <c r="P40" s="33">
        <f>SUM(BK34:BQ34)</f>
        <v>384.19999999999993</v>
      </c>
      <c r="Q40" s="33">
        <f>SUM(BR34:BX34)</f>
        <v>384.19999999999993</v>
      </c>
      <c r="R40" s="33">
        <f>SUM(BY34:CE34)</f>
        <v>384.19999999999993</v>
      </c>
      <c r="S40" s="33">
        <f>SUM(CF34:CL34)</f>
        <v>339</v>
      </c>
      <c r="T40" s="33">
        <f>SUM(CM34:CS34)</f>
        <v>282.49999999999994</v>
      </c>
      <c r="U40" s="33">
        <f>SUM(CT34:CX34)+62.54</f>
        <v>220.73999999999998</v>
      </c>
      <c r="AC40" s="26"/>
      <c r="EH40" s="266" t="s">
        <v>59</v>
      </c>
      <c r="EI40" s="267"/>
      <c r="EJ40" s="83">
        <f>EJ35+EJ37</f>
        <v>2884387.4793958208</v>
      </c>
    </row>
    <row r="41" spans="4:141" ht="19.899999999999999" customHeight="1" x14ac:dyDescent="0.25">
      <c r="F41" s="17" t="s">
        <v>5</v>
      </c>
      <c r="G41" s="41">
        <v>0</v>
      </c>
      <c r="H41" s="33">
        <f>H40</f>
        <v>64.284444444444446</v>
      </c>
      <c r="I41" s="33">
        <f t="shared" ref="I41:P41" si="54">H41+I40</f>
        <v>164.72888888888889</v>
      </c>
      <c r="J41" s="33">
        <f t="shared" si="54"/>
        <v>441.95555555555558</v>
      </c>
      <c r="K41" s="33">
        <f t="shared" si="54"/>
        <v>711.64888888888891</v>
      </c>
      <c r="L41" s="33">
        <f t="shared" si="54"/>
        <v>1118.4488888888889</v>
      </c>
      <c r="M41" s="33">
        <f t="shared" si="54"/>
        <v>1502.6488888888889</v>
      </c>
      <c r="N41" s="33">
        <f t="shared" si="54"/>
        <v>1886.8488888888887</v>
      </c>
      <c r="O41" s="33">
        <f t="shared" si="54"/>
        <v>2271.0488888888885</v>
      </c>
      <c r="P41" s="33">
        <f t="shared" si="54"/>
        <v>2655.2488888888884</v>
      </c>
      <c r="Q41" s="33">
        <f>P41+Q40-28.53</f>
        <v>3010.918888888888</v>
      </c>
      <c r="R41" s="33">
        <f>Q41+R40-28.53</f>
        <v>3366.5888888888876</v>
      </c>
      <c r="S41" s="33">
        <f>R41+S40-28.53</f>
        <v>3677.0588888888874</v>
      </c>
      <c r="T41" s="33">
        <f>S41+T40-28.53</f>
        <v>3931.0288888888872</v>
      </c>
      <c r="U41" s="33">
        <f>T41+U40</f>
        <v>4151.768888888887</v>
      </c>
    </row>
    <row r="42" spans="4:141" ht="19.899999999999999" customHeight="1" x14ac:dyDescent="0.25">
      <c r="F42" s="17" t="s">
        <v>3</v>
      </c>
      <c r="G42" s="41"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32"/>
      <c r="W42" s="32"/>
      <c r="X42" s="32"/>
      <c r="Y42" s="32"/>
      <c r="Z42" s="32"/>
      <c r="AB42" s="32"/>
    </row>
    <row r="43" spans="4:141" ht="19.899999999999999" customHeight="1" x14ac:dyDescent="0.25">
      <c r="F43" s="17" t="s">
        <v>6</v>
      </c>
      <c r="G43" s="41">
        <v>0</v>
      </c>
      <c r="H43" s="33">
        <f>H42</f>
        <v>0</v>
      </c>
      <c r="I43" s="33">
        <f t="shared" ref="I43:U43" si="55">H43+I42</f>
        <v>0</v>
      </c>
      <c r="J43" s="33">
        <f t="shared" si="55"/>
        <v>0</v>
      </c>
      <c r="K43" s="33">
        <f t="shared" si="55"/>
        <v>0</v>
      </c>
      <c r="L43" s="33">
        <f t="shared" si="55"/>
        <v>0</v>
      </c>
      <c r="M43" s="33">
        <f t="shared" si="55"/>
        <v>0</v>
      </c>
      <c r="N43" s="33">
        <f t="shared" si="55"/>
        <v>0</v>
      </c>
      <c r="O43" s="33">
        <f t="shared" si="55"/>
        <v>0</v>
      </c>
      <c r="P43" s="33">
        <f t="shared" si="55"/>
        <v>0</v>
      </c>
      <c r="Q43" s="33">
        <f t="shared" si="55"/>
        <v>0</v>
      </c>
      <c r="R43" s="33">
        <f t="shared" si="55"/>
        <v>0</v>
      </c>
      <c r="S43" s="33">
        <f t="shared" si="55"/>
        <v>0</v>
      </c>
      <c r="T43" s="33">
        <f t="shared" si="55"/>
        <v>0</v>
      </c>
      <c r="U43" s="33">
        <f t="shared" si="55"/>
        <v>0</v>
      </c>
    </row>
    <row r="45" spans="4:141" x14ac:dyDescent="0.25">
      <c r="G45" s="24"/>
      <c r="H45" s="44">
        <f>H39</f>
        <v>44984</v>
      </c>
      <c r="I45" s="44">
        <f t="shared" ref="I45:S45" si="56">I39</f>
        <v>44991</v>
      </c>
      <c r="J45" s="44">
        <f t="shared" si="56"/>
        <v>44998</v>
      </c>
      <c r="K45" s="44">
        <f t="shared" si="56"/>
        <v>45005</v>
      </c>
      <c r="L45" s="44">
        <f t="shared" si="56"/>
        <v>45012</v>
      </c>
      <c r="M45" s="44">
        <f t="shared" si="56"/>
        <v>45019</v>
      </c>
      <c r="N45" s="44">
        <f t="shared" si="56"/>
        <v>45026</v>
      </c>
      <c r="O45" s="44">
        <f t="shared" si="56"/>
        <v>45033</v>
      </c>
      <c r="P45" s="44">
        <f t="shared" si="56"/>
        <v>45040</v>
      </c>
      <c r="Q45" s="44">
        <f t="shared" si="56"/>
        <v>45047</v>
      </c>
      <c r="R45" s="44">
        <f t="shared" si="56"/>
        <v>45054</v>
      </c>
      <c r="S45" s="44">
        <f t="shared" si="56"/>
        <v>45061</v>
      </c>
      <c r="T45" s="44">
        <f>T39</f>
        <v>45068</v>
      </c>
      <c r="U45" s="44">
        <f>U39</f>
        <v>45075</v>
      </c>
    </row>
    <row r="46" spans="4:141" ht="18.75" x14ac:dyDescent="0.3">
      <c r="F46" s="26"/>
      <c r="G46" s="29" t="s">
        <v>2</v>
      </c>
      <c r="H46" s="30">
        <f>IFERROR(AVERAGE(G22:K22),"0")</f>
        <v>7.1111111111111125</v>
      </c>
      <c r="I46" s="30">
        <f>IFERROR(AVERAGE(N22:R22),"0")</f>
        <v>8.8888888888888875</v>
      </c>
      <c r="J46" s="30">
        <f>IFERROR(AVERAGE(U22:Y22),"0")</f>
        <v>20.444444444444446</v>
      </c>
      <c r="K46" s="30">
        <f>IFERROR(AVERAGE(AB22:AF22),"0")</f>
        <v>19.888888888888893</v>
      </c>
      <c r="L46" s="30">
        <f>IFERROR(AVERAGE(AI22:AM22),"0")</f>
        <v>30</v>
      </c>
      <c r="M46" s="30">
        <f>IFERROR(AVERAGE(AP22:AT22),"0")</f>
        <v>34</v>
      </c>
      <c r="N46" s="30">
        <f>IFERROR(AVERAGE(AW22:BA22),"0")</f>
        <v>34</v>
      </c>
      <c r="O46" s="30">
        <f>IFERROR(AVERAGE(BD22:BH22),"0")</f>
        <v>34</v>
      </c>
      <c r="P46" s="30">
        <f>IFERROR(AVERAGE(BK22:BO22),"0")</f>
        <v>34</v>
      </c>
      <c r="Q46" s="30">
        <f>IFERROR(AVERAGE(BR22:BV22),"0")</f>
        <v>34</v>
      </c>
      <c r="R46" s="30">
        <f>IFERROR(AVERAGE(BY22:CC22),"0")</f>
        <v>34</v>
      </c>
      <c r="S46" s="30">
        <f>IFERROR(AVERAGE(CF22:CJ22),"0")</f>
        <v>30</v>
      </c>
      <c r="T46" s="30">
        <f>IFERROR(AVERAGE(CM22:CQ22),"0")</f>
        <v>25</v>
      </c>
      <c r="U46" s="30">
        <f>IFERROR(AVERAGE(CT22:CX22),"0")</f>
        <v>14</v>
      </c>
      <c r="EJ46" s="161" t="s">
        <v>126</v>
      </c>
    </row>
    <row r="47" spans="4:141" ht="18.75" x14ac:dyDescent="0.3">
      <c r="G47" s="31" t="s">
        <v>3</v>
      </c>
      <c r="H47" s="25"/>
      <c r="I47" s="25"/>
      <c r="J47" s="25"/>
      <c r="K47" s="25"/>
      <c r="L47" s="30"/>
      <c r="M47" s="30"/>
      <c r="N47" s="30"/>
      <c r="O47" s="30"/>
      <c r="P47" s="30"/>
      <c r="Q47" s="30"/>
      <c r="R47" s="30"/>
      <c r="S47" s="30"/>
      <c r="T47" s="30"/>
      <c r="U47" s="30"/>
      <c r="EJ47" s="149"/>
    </row>
    <row r="48" spans="4:141" ht="19.149999999999999" customHeight="1" x14ac:dyDescent="0.3">
      <c r="EI48" s="265" t="s">
        <v>105</v>
      </c>
      <c r="EJ48" s="265"/>
      <c r="EK48" s="265"/>
    </row>
    <row r="49" spans="139:141" ht="18.75" x14ac:dyDescent="0.25">
      <c r="EJ49" s="160">
        <f>2497152.22/3107.4</f>
        <v>803.61466821136651</v>
      </c>
    </row>
    <row r="51" spans="139:141" ht="18.75" x14ac:dyDescent="0.3">
      <c r="EI51" s="265" t="s">
        <v>104</v>
      </c>
      <c r="EJ51" s="265"/>
      <c r="EK51" s="265"/>
    </row>
    <row r="52" spans="139:141" ht="18.75" x14ac:dyDescent="0.25">
      <c r="EJ52" s="160">
        <f>EJ40/C22</f>
        <v>729.69080328464008</v>
      </c>
    </row>
  </sheetData>
  <autoFilter ref="A11:BR22" xr:uid="{124D55E3-C5C9-460F-A173-1C5D8C6410C2}"/>
  <mergeCells count="28">
    <mergeCell ref="DF1:DG1"/>
    <mergeCell ref="EI48:EK48"/>
    <mergeCell ref="DV32:DW32"/>
    <mergeCell ref="DZ8:EJ9"/>
    <mergeCell ref="EA25:ED25"/>
    <mergeCell ref="EA26:ED26"/>
    <mergeCell ref="EA27:ED27"/>
    <mergeCell ref="EA28:ED28"/>
    <mergeCell ref="EA29:ED29"/>
    <mergeCell ref="EH32:EI32"/>
    <mergeCell ref="DO25:DR25"/>
    <mergeCell ref="DO26:DR26"/>
    <mergeCell ref="DO27:DR27"/>
    <mergeCell ref="DO28:DR28"/>
    <mergeCell ref="DO29:DR29"/>
    <mergeCell ref="DJ32:DK32"/>
    <mergeCell ref="EI51:EK51"/>
    <mergeCell ref="EH35:EI35"/>
    <mergeCell ref="EH37:EI37"/>
    <mergeCell ref="EH40:EI40"/>
    <mergeCell ref="DJ2:DK2"/>
    <mergeCell ref="DB8:DL9"/>
    <mergeCell ref="DN8:DX9"/>
    <mergeCell ref="DC25:DF25"/>
    <mergeCell ref="DC27:DF27"/>
    <mergeCell ref="DC29:DF29"/>
    <mergeCell ref="DC26:DF26"/>
    <mergeCell ref="DC28:DF28"/>
  </mergeCells>
  <phoneticPr fontId="21" type="noConversion"/>
  <conditionalFormatting sqref="E12:E21">
    <cfRule type="cellIs" dxfId="46" priority="452" operator="between">
      <formula>0.01</formula>
      <formula>0.99</formula>
    </cfRule>
    <cfRule type="cellIs" dxfId="45" priority="453" operator="equal">
      <formula>1</formula>
    </cfRule>
  </conditionalFormatting>
  <conditionalFormatting sqref="G25:K29">
    <cfRule type="cellIs" dxfId="44" priority="125" operator="greaterThan">
      <formula>0</formula>
    </cfRule>
  </conditionalFormatting>
  <conditionalFormatting sqref="G30:L30">
    <cfRule type="cellIs" dxfId="43" priority="316" operator="greaterThan">
      <formula>0</formula>
    </cfRule>
  </conditionalFormatting>
  <conditionalFormatting sqref="G9:CX9">
    <cfRule type="expression" dxfId="42" priority="743" stopIfTrue="1">
      <formula>IF(WEEKDAY(G9)=1,TRUE,FALSE)</formula>
    </cfRule>
    <cfRule type="expression" dxfId="41" priority="744" stopIfTrue="1">
      <formula>IF(WEEKDAY(G9)=7,TRUE,FALSE)</formula>
    </cfRule>
  </conditionalFormatting>
  <conditionalFormatting sqref="G12:CX21">
    <cfRule type="cellIs" dxfId="40" priority="1" operator="greaterThan">
      <formula>0</formula>
    </cfRule>
  </conditionalFormatting>
  <conditionalFormatting sqref="G32:CX32">
    <cfRule type="expression" dxfId="39" priority="530" stopIfTrue="1">
      <formula>IF(WEEKDAY(G32)=1,TRUE,FALSE)</formula>
    </cfRule>
    <cfRule type="expression" dxfId="38" priority="531" stopIfTrue="1">
      <formula>IF(WEEKDAY(G32)=7,TRUE,FALSE)</formula>
    </cfRule>
  </conditionalFormatting>
  <conditionalFormatting sqref="L12">
    <cfRule type="cellIs" dxfId="37" priority="514" operator="greaterThan">
      <formula>0</formula>
    </cfRule>
  </conditionalFormatting>
  <conditionalFormatting sqref="L25:M30">
    <cfRule type="cellIs" dxfId="36" priority="107" operator="greaterThan">
      <formula>0</formula>
    </cfRule>
  </conditionalFormatting>
  <conditionalFormatting sqref="N25:R29">
    <cfRule type="cellIs" dxfId="35" priority="69" operator="greaterThan">
      <formula>0</formula>
    </cfRule>
  </conditionalFormatting>
  <conditionalFormatting sqref="N30:S30">
    <cfRule type="cellIs" dxfId="34" priority="314" operator="greaterThan">
      <formula>0</formula>
    </cfRule>
  </conditionalFormatting>
  <conditionalFormatting sqref="S25:T30">
    <cfRule type="cellIs" dxfId="33" priority="106" operator="greaterThan">
      <formula>0</formula>
    </cfRule>
  </conditionalFormatting>
  <conditionalFormatting sqref="U25:AT29">
    <cfRule type="cellIs" dxfId="32" priority="50" operator="greaterThan">
      <formula>0</formula>
    </cfRule>
  </conditionalFormatting>
  <conditionalFormatting sqref="U30:AU30">
    <cfRule type="cellIs" dxfId="31" priority="306" operator="greaterThan">
      <formula>0</formula>
    </cfRule>
  </conditionalFormatting>
  <conditionalFormatting sqref="AU25:AV30">
    <cfRule type="cellIs" dxfId="30" priority="54" operator="greaterThan">
      <formula>0</formula>
    </cfRule>
  </conditionalFormatting>
  <conditionalFormatting sqref="AW25:BA29">
    <cfRule type="cellIs" dxfId="29" priority="45" operator="greaterThan">
      <formula>0</formula>
    </cfRule>
  </conditionalFormatting>
  <conditionalFormatting sqref="AW30:BB30">
    <cfRule type="cellIs" dxfId="28" priority="298" operator="greaterThan">
      <formula>0</formula>
    </cfRule>
  </conditionalFormatting>
  <conditionalFormatting sqref="BB25:BC30">
    <cfRule type="cellIs" dxfId="27" priority="49" operator="greaterThan">
      <formula>0</formula>
    </cfRule>
  </conditionalFormatting>
  <conditionalFormatting sqref="BD25:BH29">
    <cfRule type="cellIs" dxfId="26" priority="40" operator="greaterThan">
      <formula>0</formula>
    </cfRule>
  </conditionalFormatting>
  <conditionalFormatting sqref="BD30:BI30">
    <cfRule type="cellIs" dxfId="25" priority="296" operator="greaterThan">
      <formula>0</formula>
    </cfRule>
  </conditionalFormatting>
  <conditionalFormatting sqref="BD23:CX24">
    <cfRule type="cellIs" dxfId="24" priority="742" operator="greaterThan">
      <formula>0</formula>
    </cfRule>
  </conditionalFormatting>
  <conditionalFormatting sqref="BI25:CX30">
    <cfRule type="cellIs" dxfId="23" priority="10" operator="greaterThan">
      <formula>0</formula>
    </cfRule>
  </conditionalFormatting>
  <pageMargins left="0" right="0" top="0.39370078740157483" bottom="0.19685039370078741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3" shapeId="5122" r:id="rId4">
          <objectPr defaultSize="0" autoPict="0" r:id="rId5">
            <anchor moveWithCells="1" sizeWithCells="1">
              <from>
                <xdr:col>6</xdr:col>
                <xdr:colOff>200025</xdr:colOff>
                <xdr:row>49</xdr:row>
                <xdr:rowOff>85725</xdr:rowOff>
              </from>
              <to>
                <xdr:col>9</xdr:col>
                <xdr:colOff>466725</xdr:colOff>
                <xdr:row>51</xdr:row>
                <xdr:rowOff>247650</xdr:rowOff>
              </to>
            </anchor>
          </objectPr>
        </oleObject>
      </mc:Choice>
      <mc:Fallback>
        <oleObject progId="CorelDRAW.Graphic.13" shapeId="5122" r:id="rId4"/>
      </mc:Fallback>
    </mc:AlternateContent>
    <mc:AlternateContent xmlns:mc="http://schemas.openxmlformats.org/markup-compatibility/2006">
      <mc:Choice Requires="x14">
        <oleObject progId="CorelDRAW.Graphic.13" shapeId="5121" r:id="rId6">
          <objectPr defaultSize="0" autoPict="0" r:id="rId5">
            <anchor moveWithCells="1" sizeWithCells="1">
              <from>
                <xdr:col>0</xdr:col>
                <xdr:colOff>0</xdr:colOff>
                <xdr:row>5</xdr:row>
                <xdr:rowOff>133350</xdr:rowOff>
              </from>
              <to>
                <xdr:col>1</xdr:col>
                <xdr:colOff>1466850</xdr:colOff>
                <xdr:row>6</xdr:row>
                <xdr:rowOff>361950</xdr:rowOff>
              </to>
            </anchor>
          </objectPr>
        </oleObject>
      </mc:Choice>
      <mc:Fallback>
        <oleObject progId="CorelDRAW.Graphic.13" shapeId="5121" r:id="rId6"/>
      </mc:Fallback>
    </mc:AlternateContent>
    <mc:AlternateContent xmlns:mc="http://schemas.openxmlformats.org/markup-compatibility/2006">
      <mc:Choice Requires="x14">
        <oleObject progId="CorelDRAW.Graphic.13" shapeId="5160" r:id="rId7">
          <objectPr defaultSize="0" autoPict="0" r:id="rId5">
            <anchor moveWithCells="1" sizeWithCells="1">
              <from>
                <xdr:col>6</xdr:col>
                <xdr:colOff>209550</xdr:colOff>
                <xdr:row>104</xdr:row>
                <xdr:rowOff>171450</xdr:rowOff>
              </from>
              <to>
                <xdr:col>9</xdr:col>
                <xdr:colOff>476250</xdr:colOff>
                <xdr:row>108</xdr:row>
                <xdr:rowOff>19050</xdr:rowOff>
              </to>
            </anchor>
          </objectPr>
        </oleObject>
      </mc:Choice>
      <mc:Fallback>
        <oleObject progId="CorelDRAW.Graphic.13" shapeId="5160" r:id="rId7"/>
      </mc:Fallback>
    </mc:AlternateContent>
    <mc:AlternateContent xmlns:mc="http://schemas.openxmlformats.org/markup-compatibility/2006">
      <mc:Choice Requires="x14">
        <oleObject progId="CorelDRAW.Graphic.13" shapeId="5161" r:id="rId8">
          <objectPr defaultSize="0" autoPict="0" r:id="rId5">
            <anchor moveWithCells="1" sizeWithCells="1">
              <from>
                <xdr:col>105</xdr:col>
                <xdr:colOff>142875</xdr:colOff>
                <xdr:row>7</xdr:row>
                <xdr:rowOff>142875</xdr:rowOff>
              </from>
              <to>
                <xdr:col>106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5161" r:id="rId8"/>
      </mc:Fallback>
    </mc:AlternateContent>
    <mc:AlternateContent xmlns:mc="http://schemas.openxmlformats.org/markup-compatibility/2006">
      <mc:Choice Requires="x14">
        <oleObject progId="CorelDRAW.Graphic.13" shapeId="5162" r:id="rId9">
          <objectPr defaultSize="0" autoPict="0" r:id="rId5">
            <anchor moveWithCells="1" sizeWithCells="1">
              <from>
                <xdr:col>117</xdr:col>
                <xdr:colOff>142875</xdr:colOff>
                <xdr:row>7</xdr:row>
                <xdr:rowOff>142875</xdr:rowOff>
              </from>
              <to>
                <xdr:col>118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5162" r:id="rId9"/>
      </mc:Fallback>
    </mc:AlternateContent>
    <mc:AlternateContent xmlns:mc="http://schemas.openxmlformats.org/markup-compatibility/2006">
      <mc:Choice Requires="x14">
        <oleObject progId="CorelDRAW.Graphic.13" shapeId="5163" r:id="rId10">
          <objectPr defaultSize="0" autoPict="0" r:id="rId5">
            <anchor moveWithCells="1" sizeWithCells="1">
              <from>
                <xdr:col>129</xdr:col>
                <xdr:colOff>142875</xdr:colOff>
                <xdr:row>7</xdr:row>
                <xdr:rowOff>142875</xdr:rowOff>
              </from>
              <to>
                <xdr:col>130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5163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B57F-0E9E-43EB-B23D-140AE827882E}">
  <sheetPr>
    <pageSetUpPr fitToPage="1"/>
  </sheetPr>
  <dimension ref="A1:U14"/>
  <sheetViews>
    <sheetView showGridLines="0" workbookViewId="0">
      <selection activeCell="E4" sqref="E4"/>
    </sheetView>
  </sheetViews>
  <sheetFormatPr defaultColWidth="8.85546875" defaultRowHeight="12.75" x14ac:dyDescent="0.2"/>
  <cols>
    <col min="1" max="1" width="6.85546875" style="59" customWidth="1"/>
    <col min="2" max="2" width="64.28515625" style="59" bestFit="1" customWidth="1"/>
    <col min="3" max="3" width="13.140625" style="59" customWidth="1"/>
    <col min="4" max="4" width="24" style="59" customWidth="1"/>
    <col min="5" max="5" width="14.85546875" style="59" customWidth="1"/>
    <col min="6" max="6" width="23.85546875" style="59" customWidth="1"/>
    <col min="7" max="16384" width="8.85546875" style="59"/>
  </cols>
  <sheetData>
    <row r="1" spans="1:21" ht="12.75" customHeight="1" x14ac:dyDescent="0.2">
      <c r="A1" s="282" t="s">
        <v>123</v>
      </c>
      <c r="B1" s="283"/>
      <c r="C1" s="283"/>
      <c r="D1" s="283"/>
      <c r="E1" s="283"/>
      <c r="F1" s="28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4" customHeight="1" x14ac:dyDescent="0.2">
      <c r="A2" s="284"/>
      <c r="B2" s="285"/>
      <c r="C2" s="285"/>
      <c r="D2" s="285"/>
      <c r="E2" s="285"/>
      <c r="F2" s="285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53" customFormat="1" ht="27" customHeight="1" x14ac:dyDescent="0.25">
      <c r="A3" s="150" t="s">
        <v>13</v>
      </c>
      <c r="B3" s="150" t="s">
        <v>109</v>
      </c>
      <c r="C3" s="150" t="s">
        <v>110</v>
      </c>
      <c r="D3" s="150" t="s">
        <v>111</v>
      </c>
      <c r="E3" s="150" t="s">
        <v>112</v>
      </c>
      <c r="F3" s="150" t="s">
        <v>113</v>
      </c>
    </row>
    <row r="4" spans="1:21" ht="20.100000000000001" customHeight="1" x14ac:dyDescent="0.2">
      <c r="A4" s="151">
        <v>1</v>
      </c>
      <c r="B4" s="152" t="s">
        <v>114</v>
      </c>
      <c r="C4" s="151" t="s">
        <v>115</v>
      </c>
      <c r="D4" s="153">
        <v>50</v>
      </c>
      <c r="E4" s="151">
        <f>20*60</f>
        <v>1200</v>
      </c>
      <c r="F4" s="153">
        <f>D4*E4</f>
        <v>60000</v>
      </c>
    </row>
    <row r="5" spans="1:21" ht="20.100000000000001" customHeight="1" x14ac:dyDescent="0.2">
      <c r="A5" s="151">
        <v>2</v>
      </c>
      <c r="B5" s="152" t="s">
        <v>116</v>
      </c>
      <c r="C5" s="151" t="s">
        <v>117</v>
      </c>
      <c r="D5" s="153">
        <v>100</v>
      </c>
      <c r="E5" s="151">
        <f>20*60</f>
        <v>1200</v>
      </c>
      <c r="F5" s="153">
        <f t="shared" ref="F5:F13" si="0">D5*E5</f>
        <v>120000</v>
      </c>
    </row>
    <row r="6" spans="1:21" ht="20.100000000000001" customHeight="1" x14ac:dyDescent="0.2">
      <c r="A6" s="151">
        <v>3</v>
      </c>
      <c r="B6" s="152" t="s">
        <v>118</v>
      </c>
      <c r="C6" s="151" t="s">
        <v>117</v>
      </c>
      <c r="D6" s="153">
        <v>180</v>
      </c>
      <c r="E6" s="151">
        <f>2*60</f>
        <v>120</v>
      </c>
      <c r="F6" s="153">
        <f t="shared" si="0"/>
        <v>21600</v>
      </c>
    </row>
    <row r="7" spans="1:21" ht="20.100000000000001" customHeight="1" x14ac:dyDescent="0.2">
      <c r="A7" s="151">
        <v>4</v>
      </c>
      <c r="B7" s="152" t="s">
        <v>119</v>
      </c>
      <c r="C7" s="151" t="s">
        <v>120</v>
      </c>
      <c r="D7" s="153">
        <v>300</v>
      </c>
      <c r="E7" s="151">
        <v>40</v>
      </c>
      <c r="F7" s="153">
        <f t="shared" si="0"/>
        <v>12000</v>
      </c>
    </row>
    <row r="8" spans="1:21" ht="20.100000000000001" customHeight="1" x14ac:dyDescent="0.2">
      <c r="A8" s="151">
        <v>5</v>
      </c>
      <c r="B8" s="152" t="s">
        <v>121</v>
      </c>
      <c r="C8" s="151" t="s">
        <v>120</v>
      </c>
      <c r="D8" s="153">
        <v>1000</v>
      </c>
      <c r="E8" s="151">
        <v>6</v>
      </c>
      <c r="F8" s="153">
        <f t="shared" si="0"/>
        <v>6000</v>
      </c>
    </row>
    <row r="9" spans="1:21" ht="20.100000000000001" customHeight="1" x14ac:dyDescent="0.2">
      <c r="A9" s="151">
        <v>6</v>
      </c>
      <c r="B9" s="152" t="s">
        <v>122</v>
      </c>
      <c r="C9" s="151" t="s">
        <v>117</v>
      </c>
      <c r="D9" s="153">
        <v>150</v>
      </c>
      <c r="E9" s="151">
        <f>1*60</f>
        <v>60</v>
      </c>
      <c r="F9" s="153">
        <f t="shared" si="0"/>
        <v>9000</v>
      </c>
    </row>
    <row r="10" spans="1:21" ht="20.100000000000001" customHeight="1" x14ac:dyDescent="0.2">
      <c r="A10" s="151">
        <v>7</v>
      </c>
      <c r="B10" s="152"/>
      <c r="C10" s="151"/>
      <c r="D10" s="153"/>
      <c r="E10" s="151"/>
      <c r="F10" s="153">
        <f t="shared" si="0"/>
        <v>0</v>
      </c>
    </row>
    <row r="11" spans="1:21" ht="20.100000000000001" customHeight="1" x14ac:dyDescent="0.2">
      <c r="A11" s="151">
        <v>8</v>
      </c>
      <c r="B11" s="152"/>
      <c r="C11" s="151"/>
      <c r="D11" s="151"/>
      <c r="E11" s="151"/>
      <c r="F11" s="153">
        <f t="shared" si="0"/>
        <v>0</v>
      </c>
    </row>
    <row r="12" spans="1:21" ht="20.100000000000001" customHeight="1" x14ac:dyDescent="0.2">
      <c r="A12" s="151">
        <v>9</v>
      </c>
      <c r="B12" s="152"/>
      <c r="C12" s="151"/>
      <c r="D12" s="151"/>
      <c r="E12" s="151"/>
      <c r="F12" s="153">
        <f t="shared" si="0"/>
        <v>0</v>
      </c>
    </row>
    <row r="13" spans="1:21" ht="20.100000000000001" customHeight="1" x14ac:dyDescent="0.2">
      <c r="A13" s="151">
        <v>10</v>
      </c>
      <c r="B13" s="152"/>
      <c r="C13" s="151"/>
      <c r="D13" s="151"/>
      <c r="E13" s="151"/>
      <c r="F13" s="153">
        <f t="shared" si="0"/>
        <v>0</v>
      </c>
    </row>
    <row r="14" spans="1:21" ht="23.25" customHeight="1" x14ac:dyDescent="0.2">
      <c r="A14" s="286" t="s">
        <v>49</v>
      </c>
      <c r="B14" s="287"/>
      <c r="C14" s="287"/>
      <c r="D14" s="287"/>
      <c r="E14" s="288"/>
      <c r="F14" s="154">
        <f>SUM(F4:F13)</f>
        <v>228600</v>
      </c>
    </row>
  </sheetData>
  <mergeCells count="2">
    <mergeCell ref="A1:F2"/>
    <mergeCell ref="A14:E14"/>
  </mergeCells>
  <pageMargins left="0.51181102362204722" right="0.51181102362204722" top="0.78740157480314965" bottom="0.78740157480314965" header="0.31496062992125984" footer="0.31496062992125984"/>
  <pageSetup paperSize="9" scale="94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CorelDRAW.Graphic.13" shapeId="9217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104775</xdr:rowOff>
              </from>
              <to>
                <xdr:col>1</xdr:col>
                <xdr:colOff>542925</xdr:colOff>
                <xdr:row>1</xdr:row>
                <xdr:rowOff>190500</xdr:rowOff>
              </to>
            </anchor>
          </objectPr>
        </oleObject>
      </mc:Choice>
      <mc:Fallback>
        <oleObject progId="CorelDRAW.Graphic.13" shapeId="921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5058-9D69-4043-A0B8-0537275A6D4A}">
  <sheetPr>
    <tabColor rgb="FF00B0F0"/>
    <pageSetUpPr fitToPage="1"/>
  </sheetPr>
  <dimension ref="A1:AI92"/>
  <sheetViews>
    <sheetView showGridLines="0" zoomScale="70" zoomScaleNormal="70" zoomScaleSheetLayoutView="89" workbookViewId="0">
      <selection activeCell="AE3" sqref="AE3"/>
    </sheetView>
  </sheetViews>
  <sheetFormatPr defaultColWidth="9.140625" defaultRowHeight="12.75" x14ac:dyDescent="0.2"/>
  <cols>
    <col min="1" max="1" width="18.42578125" style="101" customWidth="1"/>
    <col min="2" max="20" width="4.42578125" style="101" customWidth="1"/>
    <col min="21" max="21" width="5.42578125" style="101" customWidth="1"/>
    <col min="22" max="22" width="4.5703125" style="101" customWidth="1"/>
    <col min="23" max="23" width="28" style="101" customWidth="1"/>
    <col min="24" max="24" width="19.140625" style="101" customWidth="1"/>
    <col min="25" max="25" width="9.42578125" style="101" customWidth="1"/>
    <col min="26" max="26" width="9.5703125" style="101" customWidth="1"/>
    <col min="27" max="27" width="17.7109375" style="101" customWidth="1"/>
    <col min="28" max="28" width="23.5703125" style="101" customWidth="1"/>
    <col min="29" max="29" width="24.42578125" style="101" customWidth="1"/>
    <col min="30" max="30" width="9.140625" style="101"/>
    <col min="31" max="31" width="27.28515625" style="101" customWidth="1"/>
    <col min="32" max="34" width="9.140625" style="101"/>
    <col min="35" max="35" width="8.5703125" style="101" customWidth="1"/>
    <col min="36" max="16384" width="9.140625" style="101"/>
  </cols>
  <sheetData>
    <row r="1" spans="1:35" ht="30.75" customHeight="1" x14ac:dyDescent="0.2">
      <c r="A1" s="95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7"/>
      <c r="Y1" s="97"/>
      <c r="Z1" s="97"/>
      <c r="AA1" s="98"/>
      <c r="AB1" s="98"/>
      <c r="AC1" s="99"/>
      <c r="AD1" s="100"/>
      <c r="AE1" s="100"/>
      <c r="AF1" s="100"/>
      <c r="AG1" s="100"/>
      <c r="AH1" s="100"/>
      <c r="AI1" s="100"/>
    </row>
    <row r="2" spans="1:35" ht="14.25" customHeight="1" x14ac:dyDescent="0.2">
      <c r="A2" s="239" t="s">
        <v>64</v>
      </c>
      <c r="B2" s="256"/>
      <c r="C2" s="256"/>
      <c r="D2" s="256"/>
      <c r="E2" s="256"/>
      <c r="F2" s="259" t="s">
        <v>101</v>
      </c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60"/>
      <c r="S2" s="247" t="s">
        <v>65</v>
      </c>
      <c r="T2" s="248"/>
      <c r="U2" s="248"/>
      <c r="V2" s="248"/>
      <c r="W2" s="249"/>
      <c r="X2" s="247" t="s">
        <v>66</v>
      </c>
      <c r="Y2" s="248"/>
      <c r="Z2" s="249"/>
      <c r="AA2" s="247" t="s">
        <v>67</v>
      </c>
      <c r="AB2" s="249"/>
      <c r="AC2" s="102" t="s">
        <v>68</v>
      </c>
    </row>
    <row r="3" spans="1:35" ht="36.75" customHeight="1" x14ac:dyDescent="0.2">
      <c r="A3" s="257"/>
      <c r="B3" s="258"/>
      <c r="C3" s="258"/>
      <c r="D3" s="258"/>
      <c r="E3" s="258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  <c r="S3" s="253" t="s">
        <v>129</v>
      </c>
      <c r="T3" s="254"/>
      <c r="U3" s="254"/>
      <c r="V3" s="254"/>
      <c r="W3" s="255"/>
      <c r="X3" s="253"/>
      <c r="Y3" s="254"/>
      <c r="Z3" s="255"/>
      <c r="AA3" s="263">
        <f ca="1">TODAY()</f>
        <v>45845</v>
      </c>
      <c r="AB3" s="255"/>
      <c r="AC3" s="103"/>
    </row>
    <row r="4" spans="1:35" ht="13.5" customHeight="1" x14ac:dyDescent="0.2">
      <c r="A4" s="239" t="s">
        <v>69</v>
      </c>
      <c r="B4" s="240"/>
      <c r="C4" s="240"/>
      <c r="D4" s="240"/>
      <c r="E4" s="240"/>
      <c r="F4" s="243">
        <f>'RESUMO VALORES (2)'!C7</f>
        <v>2812676.5971258469</v>
      </c>
      <c r="G4" s="243"/>
      <c r="H4" s="243"/>
      <c r="I4" s="243"/>
      <c r="J4" s="243"/>
      <c r="K4" s="243"/>
      <c r="L4" s="243"/>
      <c r="M4" s="244"/>
      <c r="N4" s="247" t="s">
        <v>70</v>
      </c>
      <c r="O4" s="248"/>
      <c r="P4" s="248"/>
      <c r="Q4" s="248"/>
      <c r="R4" s="248"/>
      <c r="S4" s="248"/>
      <c r="T4" s="248"/>
      <c r="U4" s="248"/>
      <c r="V4" s="248"/>
      <c r="W4" s="249"/>
      <c r="X4" s="247" t="s">
        <v>71</v>
      </c>
      <c r="Y4" s="248"/>
      <c r="Z4" s="249"/>
      <c r="AA4" s="247" t="s">
        <v>72</v>
      </c>
      <c r="AB4" s="248"/>
      <c r="AC4" s="249"/>
    </row>
    <row r="5" spans="1:35" ht="30.75" customHeight="1" x14ac:dyDescent="0.2">
      <c r="A5" s="241"/>
      <c r="B5" s="242"/>
      <c r="C5" s="242"/>
      <c r="D5" s="242"/>
      <c r="E5" s="242"/>
      <c r="F5" s="245"/>
      <c r="G5" s="245"/>
      <c r="H5" s="245"/>
      <c r="I5" s="245"/>
      <c r="J5" s="245"/>
      <c r="K5" s="245"/>
      <c r="L5" s="245"/>
      <c r="M5" s="246"/>
      <c r="N5" s="250"/>
      <c r="O5" s="251"/>
      <c r="P5" s="251"/>
      <c r="Q5" s="251"/>
      <c r="R5" s="251"/>
      <c r="S5" s="251"/>
      <c r="T5" s="251"/>
      <c r="U5" s="251"/>
      <c r="V5" s="251"/>
      <c r="W5" s="252"/>
      <c r="X5" s="253" t="s">
        <v>73</v>
      </c>
      <c r="Y5" s="254"/>
      <c r="Z5" s="255"/>
      <c r="AA5" s="253" t="s">
        <v>74</v>
      </c>
      <c r="AB5" s="254"/>
      <c r="AC5" s="255"/>
    </row>
    <row r="6" spans="1:35" ht="12.75" customHeight="1" x14ac:dyDescent="0.2">
      <c r="A6" s="104"/>
      <c r="X6" s="105"/>
      <c r="Y6" s="106"/>
      <c r="Z6" s="106"/>
      <c r="AA6" s="107"/>
      <c r="AB6" s="107"/>
      <c r="AC6" s="108"/>
    </row>
    <row r="7" spans="1:35" ht="12.75" customHeight="1" x14ac:dyDescent="0.2">
      <c r="A7" s="104"/>
      <c r="G7" s="109"/>
      <c r="H7" s="110"/>
      <c r="R7" s="109"/>
      <c r="X7" s="111"/>
      <c r="AA7" s="112"/>
      <c r="AB7" s="112"/>
      <c r="AC7" s="113"/>
    </row>
    <row r="8" spans="1:35" ht="20.100000000000001" customHeight="1" x14ac:dyDescent="0.2">
      <c r="A8" s="104"/>
      <c r="E8" s="109"/>
      <c r="X8" s="234" t="s">
        <v>75</v>
      </c>
      <c r="Y8" s="234"/>
      <c r="Z8" s="234"/>
      <c r="AA8" s="234"/>
      <c r="AB8" s="235">
        <f>'CRONOGRAMA MACRO'!C22</f>
        <v>3952.89</v>
      </c>
      <c r="AC8" s="236"/>
    </row>
    <row r="9" spans="1:35" ht="20.100000000000001" customHeight="1" x14ac:dyDescent="0.2">
      <c r="A9" s="104"/>
      <c r="E9" s="109"/>
      <c r="X9" s="221" t="s">
        <v>76</v>
      </c>
      <c r="Y9" s="222"/>
      <c r="Z9" s="222"/>
      <c r="AA9" s="223"/>
      <c r="AB9" s="237">
        <f>'CRONOGRAMA MACRO'!G10</f>
        <v>44984</v>
      </c>
      <c r="AC9" s="238"/>
    </row>
    <row r="10" spans="1:35" ht="20.100000000000001" customHeight="1" x14ac:dyDescent="0.2">
      <c r="A10" s="104"/>
      <c r="E10" s="109"/>
      <c r="X10" s="221" t="s">
        <v>77</v>
      </c>
      <c r="Y10" s="222"/>
      <c r="Z10" s="222"/>
      <c r="AA10" s="223"/>
      <c r="AB10" s="237">
        <f>'CRONOGRAMA MACRO'!CX10</f>
        <v>45079</v>
      </c>
      <c r="AC10" s="238"/>
    </row>
    <row r="11" spans="1:35" ht="20.100000000000001" customHeight="1" x14ac:dyDescent="0.2">
      <c r="A11" s="104"/>
      <c r="X11" s="221" t="s">
        <v>17</v>
      </c>
      <c r="Y11" s="222"/>
      <c r="Z11" s="222"/>
      <c r="AA11" s="223"/>
      <c r="AB11" s="230">
        <v>20</v>
      </c>
      <c r="AC11" s="231"/>
    </row>
    <row r="12" spans="1:35" ht="20.100000000000001" customHeight="1" x14ac:dyDescent="0.2">
      <c r="A12" s="104"/>
      <c r="X12" s="221" t="s">
        <v>78</v>
      </c>
      <c r="Y12" s="222"/>
      <c r="Z12" s="222"/>
      <c r="AA12" s="223"/>
      <c r="AB12" s="232">
        <f>'CRONOGRAMA MACRO'!F32</f>
        <v>2.2599999999999998</v>
      </c>
      <c r="AC12" s="233"/>
      <c r="AD12" s="101" t="s">
        <v>79</v>
      </c>
    </row>
    <row r="13" spans="1:35" ht="20.100000000000001" customHeight="1" x14ac:dyDescent="0.2">
      <c r="A13" s="114"/>
      <c r="B13" s="110"/>
      <c r="C13" s="110"/>
      <c r="D13" s="110"/>
      <c r="E13" s="110"/>
      <c r="F13" s="110"/>
      <c r="G13" s="110"/>
      <c r="H13" s="110"/>
      <c r="I13" s="110"/>
      <c r="J13" s="109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X13" s="221" t="s">
        <v>80</v>
      </c>
      <c r="Y13" s="222"/>
      <c r="Z13" s="222"/>
      <c r="AA13" s="223"/>
      <c r="AB13" s="232">
        <f>(AB8/(AB11*AB12))</f>
        <v>87.4533185840708</v>
      </c>
      <c r="AC13" s="233"/>
    </row>
    <row r="14" spans="1:35" ht="20.100000000000001" customHeight="1" x14ac:dyDescent="0.2">
      <c r="A14" s="104"/>
      <c r="X14" s="221" t="s">
        <v>81</v>
      </c>
      <c r="Y14" s="222"/>
      <c r="Z14" s="222"/>
      <c r="AA14" s="223"/>
      <c r="AB14" s="224">
        <f>AB13*8.8*AB11</f>
        <v>15391.784070796461</v>
      </c>
      <c r="AC14" s="225"/>
    </row>
    <row r="15" spans="1:35" ht="20.100000000000001" customHeight="1" x14ac:dyDescent="0.2">
      <c r="A15" s="104"/>
      <c r="X15" s="226"/>
      <c r="Y15" s="227"/>
      <c r="Z15" s="227"/>
      <c r="AA15" s="227"/>
      <c r="AB15" s="228"/>
      <c r="AC15" s="229"/>
    </row>
    <row r="16" spans="1:35" ht="20.100000000000001" customHeight="1" x14ac:dyDescent="0.2">
      <c r="A16" s="104"/>
      <c r="X16" s="207"/>
      <c r="Y16" s="176"/>
      <c r="Z16" s="176"/>
      <c r="AA16" s="176"/>
      <c r="AB16" s="184"/>
      <c r="AC16" s="208"/>
      <c r="AE16" s="116"/>
    </row>
    <row r="17" spans="1:32" ht="20.100000000000001" customHeight="1" x14ac:dyDescent="0.25">
      <c r="A17" s="104"/>
      <c r="X17" s="111"/>
      <c r="AC17" s="117"/>
      <c r="AE17" s="118"/>
    </row>
    <row r="18" spans="1:32" ht="20.100000000000001" customHeight="1" x14ac:dyDescent="0.2">
      <c r="A18" s="104"/>
      <c r="X18" s="111"/>
      <c r="AC18" s="117"/>
      <c r="AE18" s="119"/>
      <c r="AF18" s="119"/>
    </row>
    <row r="19" spans="1:32" ht="20.100000000000001" customHeight="1" x14ac:dyDescent="0.2">
      <c r="A19" s="104"/>
      <c r="X19" s="111"/>
      <c r="AC19" s="117"/>
    </row>
    <row r="20" spans="1:32" ht="20.100000000000001" customHeight="1" x14ac:dyDescent="0.2">
      <c r="A20" s="104"/>
      <c r="X20" s="111"/>
      <c r="AC20" s="117"/>
      <c r="AE20" s="120"/>
    </row>
    <row r="21" spans="1:32" ht="20.100000000000001" customHeight="1" x14ac:dyDescent="0.2">
      <c r="A21" s="104"/>
      <c r="X21" s="111"/>
      <c r="AC21" s="117"/>
      <c r="AE21" s="119"/>
      <c r="AF21" s="119"/>
    </row>
    <row r="22" spans="1:32" ht="20.100000000000001" customHeight="1" x14ac:dyDescent="0.2">
      <c r="A22" s="104"/>
      <c r="X22" s="207"/>
      <c r="Y22" s="176"/>
      <c r="Z22" s="176"/>
      <c r="AA22" s="176"/>
      <c r="AB22" s="184"/>
      <c r="AC22" s="208"/>
      <c r="AE22" s="119"/>
    </row>
    <row r="23" spans="1:32" ht="20.100000000000001" customHeight="1" x14ac:dyDescent="0.2">
      <c r="A23" s="104"/>
      <c r="X23" s="111"/>
      <c r="AC23" s="117"/>
      <c r="AE23" s="119"/>
    </row>
    <row r="24" spans="1:32" ht="20.100000000000001" customHeight="1" x14ac:dyDescent="0.2">
      <c r="A24" s="104"/>
      <c r="X24" s="111"/>
      <c r="AC24" s="117"/>
      <c r="AE24" s="119"/>
    </row>
    <row r="25" spans="1:32" ht="20.100000000000001" customHeight="1" x14ac:dyDescent="0.2">
      <c r="A25" s="104"/>
      <c r="X25" s="111"/>
      <c r="AC25" s="117"/>
      <c r="AE25" s="119"/>
    </row>
    <row r="26" spans="1:32" ht="20.100000000000001" customHeight="1" x14ac:dyDescent="0.2">
      <c r="A26" s="104"/>
      <c r="X26" s="111"/>
      <c r="AC26" s="117"/>
      <c r="AE26" s="119"/>
    </row>
    <row r="27" spans="1:32" ht="20.100000000000001" customHeight="1" x14ac:dyDescent="0.2">
      <c r="A27" s="104"/>
      <c r="K27" s="110"/>
      <c r="X27" s="111"/>
      <c r="AC27" s="117"/>
      <c r="AE27" s="119"/>
    </row>
    <row r="28" spans="1:32" ht="20.100000000000001" customHeight="1" x14ac:dyDescent="0.2">
      <c r="A28" s="104"/>
      <c r="X28" s="111"/>
      <c r="AC28" s="117"/>
    </row>
    <row r="29" spans="1:32" ht="20.100000000000001" customHeight="1" x14ac:dyDescent="0.2">
      <c r="A29" s="104"/>
      <c r="X29" s="111"/>
      <c r="AC29" s="117"/>
    </row>
    <row r="30" spans="1:32" ht="20.100000000000001" customHeight="1" x14ac:dyDescent="0.2">
      <c r="A30" s="104"/>
      <c r="X30" s="111"/>
      <c r="AC30" s="117"/>
    </row>
    <row r="31" spans="1:32" ht="20.100000000000001" customHeight="1" x14ac:dyDescent="0.2">
      <c r="A31" s="104"/>
      <c r="X31" s="121"/>
      <c r="Y31" s="122"/>
      <c r="Z31" s="122"/>
      <c r="AA31" s="122"/>
      <c r="AB31" s="123"/>
      <c r="AC31" s="124"/>
    </row>
    <row r="32" spans="1:32" ht="20.100000000000001" customHeight="1" x14ac:dyDescent="0.2">
      <c r="A32" s="104"/>
      <c r="X32" s="125"/>
      <c r="Y32" s="126"/>
      <c r="Z32" s="126"/>
      <c r="AA32" s="126"/>
      <c r="AB32" s="115"/>
      <c r="AC32" s="127"/>
    </row>
    <row r="33" spans="1:35" ht="20.100000000000001" customHeight="1" x14ac:dyDescent="0.2">
      <c r="A33" s="104"/>
      <c r="X33" s="128"/>
      <c r="Y33" s="112"/>
      <c r="Z33" s="112"/>
      <c r="AA33" s="112"/>
      <c r="AB33" s="115"/>
      <c r="AC33" s="127"/>
    </row>
    <row r="34" spans="1:35" ht="5.25" customHeight="1" x14ac:dyDescent="0.2">
      <c r="A34" s="104"/>
      <c r="X34" s="128"/>
      <c r="Y34" s="112"/>
      <c r="Z34" s="112"/>
      <c r="AA34" s="112"/>
      <c r="AB34" s="129"/>
      <c r="AC34" s="127"/>
    </row>
    <row r="35" spans="1:35" ht="24.75" customHeight="1" x14ac:dyDescent="0.2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1"/>
      <c r="X35" s="128"/>
      <c r="Y35" s="112"/>
      <c r="Z35" s="112"/>
      <c r="AA35" s="112"/>
      <c r="AB35" s="129"/>
      <c r="AC35" s="127"/>
    </row>
    <row r="36" spans="1:35" ht="21.95" customHeight="1" x14ac:dyDescent="0.2">
      <c r="A36" s="212" t="s">
        <v>82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 t="s">
        <v>83</v>
      </c>
      <c r="N36" s="213"/>
      <c r="O36" s="213"/>
      <c r="P36" s="213"/>
      <c r="Q36" s="213"/>
      <c r="R36" s="213"/>
      <c r="S36" s="213"/>
      <c r="T36" s="213"/>
      <c r="U36" s="213"/>
      <c r="V36" s="213"/>
      <c r="W36" s="214"/>
      <c r="X36" s="130"/>
      <c r="Y36" s="112"/>
      <c r="Z36" s="112"/>
      <c r="AA36" s="112"/>
      <c r="AB36" s="112"/>
      <c r="AC36" s="113"/>
    </row>
    <row r="37" spans="1:35" ht="21.95" customHeight="1" x14ac:dyDescent="0.25">
      <c r="A37" s="215" t="s">
        <v>84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7"/>
      <c r="M37" s="218" t="s">
        <v>85</v>
      </c>
      <c r="N37" s="219"/>
      <c r="O37" s="219"/>
      <c r="P37" s="219"/>
      <c r="Q37" s="219"/>
      <c r="R37" s="219"/>
      <c r="S37" s="219"/>
      <c r="T37" s="219"/>
      <c r="U37" s="219"/>
      <c r="V37" s="219"/>
      <c r="W37" s="220"/>
      <c r="X37" s="197" t="s">
        <v>86</v>
      </c>
      <c r="Y37" s="198"/>
      <c r="Z37" s="198"/>
      <c r="AA37" s="198"/>
      <c r="AB37" s="198"/>
      <c r="AC37" s="199"/>
    </row>
    <row r="38" spans="1:35" ht="21.95" customHeight="1" x14ac:dyDescent="0.2">
      <c r="A38" s="131" t="s">
        <v>87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3"/>
      <c r="M38" s="134" t="s">
        <v>91</v>
      </c>
      <c r="N38" s="132"/>
      <c r="O38" s="132"/>
      <c r="P38" s="132"/>
      <c r="Q38" s="132"/>
      <c r="R38" s="132"/>
      <c r="S38" s="132"/>
      <c r="T38" s="132"/>
      <c r="U38" s="135"/>
      <c r="V38" s="135"/>
      <c r="W38" s="136"/>
      <c r="X38" s="185" t="s">
        <v>89</v>
      </c>
      <c r="Y38" s="186"/>
      <c r="Z38" s="186"/>
      <c r="AA38" s="186"/>
      <c r="AB38" s="186"/>
      <c r="AC38" s="187"/>
    </row>
    <row r="39" spans="1:35" ht="21.95" customHeight="1" x14ac:dyDescent="0.2">
      <c r="A39" s="131" t="s">
        <v>90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3"/>
      <c r="M39" s="134" t="s">
        <v>102</v>
      </c>
      <c r="N39" s="132"/>
      <c r="O39" s="132"/>
      <c r="P39" s="132"/>
      <c r="Q39" s="132"/>
      <c r="R39" s="132"/>
      <c r="S39" s="132"/>
      <c r="T39" s="132"/>
      <c r="U39" s="135"/>
      <c r="V39" s="135"/>
      <c r="W39" s="136"/>
      <c r="X39" s="185" t="s">
        <v>92</v>
      </c>
      <c r="Y39" s="186"/>
      <c r="Z39" s="186"/>
      <c r="AA39" s="186"/>
      <c r="AB39" s="186"/>
      <c r="AC39" s="187"/>
    </row>
    <row r="40" spans="1:35" ht="21.95" customHeight="1" x14ac:dyDescent="0.2">
      <c r="A40" s="131" t="s">
        <v>93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3"/>
      <c r="M40" s="134" t="s">
        <v>103</v>
      </c>
      <c r="N40" s="132"/>
      <c r="O40" s="132"/>
      <c r="P40" s="132"/>
      <c r="Q40" s="132"/>
      <c r="R40" s="132"/>
      <c r="S40" s="132"/>
      <c r="T40" s="132"/>
      <c r="U40" s="135"/>
      <c r="V40" s="135"/>
      <c r="W40" s="136"/>
      <c r="X40" s="185" t="s">
        <v>94</v>
      </c>
      <c r="Y40" s="186"/>
      <c r="Z40" s="186"/>
      <c r="AA40" s="186"/>
      <c r="AB40" s="186"/>
      <c r="AC40" s="187"/>
    </row>
    <row r="41" spans="1:35" ht="21.95" customHeight="1" x14ac:dyDescent="0.2">
      <c r="A41" s="131" t="s">
        <v>95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3"/>
      <c r="M41" s="134" t="s">
        <v>88</v>
      </c>
      <c r="N41" s="132"/>
      <c r="O41" s="132"/>
      <c r="P41" s="132"/>
      <c r="Q41" s="132"/>
      <c r="R41" s="132"/>
      <c r="S41" s="132"/>
      <c r="T41" s="132"/>
      <c r="U41" s="135"/>
      <c r="V41" s="135"/>
      <c r="W41" s="136"/>
      <c r="X41" s="185" t="s">
        <v>96</v>
      </c>
      <c r="Y41" s="186"/>
      <c r="Z41" s="186"/>
      <c r="AA41" s="186"/>
      <c r="AB41" s="186"/>
      <c r="AC41" s="187"/>
    </row>
    <row r="42" spans="1:35" ht="15.75" x14ac:dyDescent="0.25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90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90"/>
      <c r="X42" s="197" t="s">
        <v>97</v>
      </c>
      <c r="Y42" s="198"/>
      <c r="Z42" s="198"/>
      <c r="AA42" s="198"/>
      <c r="AB42" s="198"/>
      <c r="AC42" s="199"/>
      <c r="AD42" s="137"/>
      <c r="AE42" s="137"/>
      <c r="AF42" s="137"/>
      <c r="AG42" s="137"/>
      <c r="AH42" s="137"/>
      <c r="AI42" s="137"/>
    </row>
    <row r="43" spans="1:35" ht="12.75" customHeight="1" x14ac:dyDescent="0.2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3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3"/>
      <c r="X43" s="185" t="s">
        <v>98</v>
      </c>
      <c r="Y43" s="186"/>
      <c r="Z43" s="186"/>
      <c r="AA43" s="186"/>
      <c r="AB43" s="186"/>
      <c r="AC43" s="187"/>
    </row>
    <row r="44" spans="1:35" ht="12.75" customHeight="1" x14ac:dyDescent="0.2">
      <c r="A44" s="191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3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3"/>
      <c r="X44" s="185"/>
      <c r="Y44" s="186"/>
      <c r="Z44" s="186"/>
      <c r="AA44" s="186"/>
      <c r="AB44" s="186"/>
      <c r="AC44" s="187"/>
    </row>
    <row r="45" spans="1:35" ht="12.75" customHeight="1" x14ac:dyDescent="0.2">
      <c r="A45" s="191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3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3"/>
      <c r="X45" s="185"/>
      <c r="Y45" s="186"/>
      <c r="Z45" s="186"/>
      <c r="AA45" s="186"/>
      <c r="AB45" s="186"/>
      <c r="AC45" s="187"/>
    </row>
    <row r="46" spans="1:35" ht="12.75" customHeight="1" x14ac:dyDescent="0.2">
      <c r="A46" s="194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6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6"/>
      <c r="X46" s="185"/>
      <c r="Y46" s="186"/>
      <c r="Z46" s="186"/>
      <c r="AA46" s="186"/>
      <c r="AB46" s="186"/>
      <c r="AC46" s="187"/>
    </row>
    <row r="47" spans="1:35" ht="23.25" customHeight="1" x14ac:dyDescent="0.2">
      <c r="A47" s="203" t="s">
        <v>99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5"/>
      <c r="M47" s="206" t="s">
        <v>100</v>
      </c>
      <c r="N47" s="204"/>
      <c r="O47" s="204"/>
      <c r="P47" s="204"/>
      <c r="Q47" s="204"/>
      <c r="R47" s="204"/>
      <c r="S47" s="204"/>
      <c r="T47" s="204"/>
      <c r="U47" s="204"/>
      <c r="V47" s="204"/>
      <c r="W47" s="205"/>
      <c r="X47" s="200"/>
      <c r="Y47" s="201"/>
      <c r="Z47" s="201"/>
      <c r="AA47" s="201"/>
      <c r="AB47" s="201"/>
      <c r="AC47" s="202"/>
    </row>
    <row r="49" spans="1:29" ht="15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80"/>
      <c r="Y49" s="180"/>
      <c r="Z49" s="180"/>
      <c r="AA49" s="173"/>
      <c r="AB49" s="173"/>
      <c r="AC49" s="173"/>
    </row>
    <row r="50" spans="1:29" ht="12.75" customHeight="1" x14ac:dyDescent="0.2">
      <c r="A50" s="181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AA50" s="182"/>
      <c r="AB50" s="183"/>
      <c r="AC50" s="183"/>
    </row>
    <row r="51" spans="1:29" ht="12.75" customHeight="1" x14ac:dyDescent="0.2">
      <c r="C51" s="139"/>
      <c r="K51" s="109"/>
      <c r="S51" s="139"/>
      <c r="AA51" s="183"/>
      <c r="AB51" s="183"/>
      <c r="AC51" s="183"/>
    </row>
    <row r="52" spans="1:29" x14ac:dyDescent="0.2">
      <c r="AA52" s="173"/>
      <c r="AB52" s="173"/>
      <c r="AC52" s="173"/>
    </row>
    <row r="53" spans="1:29" x14ac:dyDescent="0.2">
      <c r="AA53" s="184"/>
      <c r="AB53" s="184"/>
      <c r="AC53" s="184"/>
    </row>
    <row r="54" spans="1:29" x14ac:dyDescent="0.2">
      <c r="G54" s="109"/>
      <c r="H54" s="110"/>
      <c r="R54" s="109"/>
      <c r="AA54" s="184"/>
      <c r="AB54" s="184"/>
      <c r="AC54" s="184"/>
    </row>
    <row r="55" spans="1:29" x14ac:dyDescent="0.2">
      <c r="E55" s="109"/>
      <c r="X55" s="173"/>
      <c r="Y55" s="174"/>
      <c r="Z55" s="174"/>
      <c r="AA55" s="173"/>
      <c r="AB55" s="173"/>
      <c r="AC55" s="173"/>
    </row>
    <row r="56" spans="1:29" x14ac:dyDescent="0.2">
      <c r="E56" s="109"/>
      <c r="X56" s="173"/>
      <c r="Y56" s="174"/>
      <c r="Z56" s="174"/>
      <c r="AA56" s="184"/>
      <c r="AB56" s="184"/>
      <c r="AC56" s="184"/>
    </row>
    <row r="57" spans="1:29" x14ac:dyDescent="0.2">
      <c r="E57" s="109"/>
      <c r="X57" s="173"/>
      <c r="Y57" s="174"/>
      <c r="Z57" s="174"/>
      <c r="AA57" s="184"/>
      <c r="AB57" s="184"/>
      <c r="AC57" s="184"/>
    </row>
    <row r="58" spans="1:29" ht="20.100000000000001" customHeight="1" x14ac:dyDescent="0.2">
      <c r="X58" s="123"/>
      <c r="Y58" s="174"/>
      <c r="Z58" s="174"/>
      <c r="AA58" s="174"/>
      <c r="AB58" s="174"/>
      <c r="AC58" s="174"/>
    </row>
    <row r="59" spans="1:29" ht="20.100000000000001" customHeight="1" x14ac:dyDescent="0.2">
      <c r="X59" s="123"/>
      <c r="Y59" s="175"/>
      <c r="Z59" s="176"/>
      <c r="AA59" s="176"/>
      <c r="AB59" s="176"/>
      <c r="AC59" s="176"/>
    </row>
    <row r="60" spans="1:29" ht="20.100000000000001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09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X60" s="177"/>
      <c r="Y60" s="177"/>
      <c r="Z60" s="177"/>
      <c r="AA60" s="177"/>
      <c r="AB60" s="123"/>
      <c r="AC60" s="141"/>
    </row>
    <row r="61" spans="1:29" ht="20.100000000000001" customHeight="1" x14ac:dyDescent="0.2">
      <c r="X61" s="178"/>
      <c r="Y61" s="178"/>
      <c r="Z61" s="178"/>
      <c r="AA61" s="178"/>
      <c r="AB61" s="115"/>
      <c r="AC61" s="142"/>
    </row>
    <row r="62" spans="1:29" ht="20.100000000000001" customHeight="1" x14ac:dyDescent="0.2">
      <c r="X62" s="174"/>
      <c r="Y62" s="174"/>
      <c r="Z62" s="174"/>
      <c r="AA62" s="174"/>
      <c r="AB62" s="115"/>
      <c r="AC62" s="142"/>
    </row>
    <row r="63" spans="1:29" ht="20.100000000000001" customHeight="1" x14ac:dyDescent="0.2">
      <c r="X63" s="174"/>
      <c r="Y63" s="174"/>
      <c r="Z63" s="174"/>
      <c r="AA63" s="174"/>
      <c r="AB63" s="115"/>
      <c r="AC63" s="142"/>
    </row>
    <row r="64" spans="1:29" ht="20.100000000000001" customHeight="1" x14ac:dyDescent="0.2">
      <c r="X64" s="174"/>
      <c r="Y64" s="174"/>
      <c r="Z64" s="174"/>
      <c r="AA64" s="174"/>
      <c r="AB64" s="129"/>
      <c r="AC64" s="142"/>
    </row>
    <row r="65" spans="11:29" x14ac:dyDescent="0.2">
      <c r="X65" s="173"/>
      <c r="Y65" s="174"/>
      <c r="Z65" s="174"/>
      <c r="AA65" s="174"/>
      <c r="AB65" s="174"/>
      <c r="AC65" s="174"/>
    </row>
    <row r="66" spans="11:29" x14ac:dyDescent="0.2">
      <c r="X66" s="173"/>
      <c r="Y66" s="174"/>
      <c r="Z66" s="174"/>
      <c r="AA66" s="174"/>
      <c r="AB66" s="174"/>
      <c r="AC66" s="174"/>
    </row>
    <row r="67" spans="11:29" ht="20.100000000000001" customHeight="1" x14ac:dyDescent="0.2">
      <c r="X67" s="123"/>
      <c r="Y67" s="174"/>
      <c r="Z67" s="174"/>
      <c r="AA67" s="174"/>
      <c r="AB67" s="174"/>
      <c r="AC67" s="174"/>
    </row>
    <row r="68" spans="11:29" ht="20.100000000000001" customHeight="1" x14ac:dyDescent="0.2">
      <c r="X68" s="123"/>
      <c r="Y68" s="175"/>
      <c r="Z68" s="176"/>
      <c r="AA68" s="176"/>
      <c r="AB68" s="176"/>
      <c r="AC68" s="176"/>
    </row>
    <row r="69" spans="11:29" ht="20.100000000000001" customHeight="1" x14ac:dyDescent="0.2">
      <c r="X69" s="177"/>
      <c r="Y69" s="177"/>
      <c r="Z69" s="177"/>
      <c r="AA69" s="177"/>
      <c r="AB69" s="123"/>
      <c r="AC69" s="141"/>
    </row>
    <row r="70" spans="11:29" ht="20.100000000000001" customHeight="1" x14ac:dyDescent="0.2">
      <c r="X70" s="178"/>
      <c r="Y70" s="178"/>
      <c r="Z70" s="178"/>
      <c r="AA70" s="178"/>
      <c r="AB70" s="115"/>
      <c r="AC70" s="142"/>
    </row>
    <row r="71" spans="11:29" ht="20.100000000000001" customHeight="1" x14ac:dyDescent="0.2">
      <c r="X71" s="174"/>
      <c r="Y71" s="174"/>
      <c r="Z71" s="174"/>
      <c r="AA71" s="174"/>
      <c r="AB71" s="115"/>
      <c r="AC71" s="142"/>
    </row>
    <row r="72" spans="11:29" ht="20.100000000000001" customHeight="1" x14ac:dyDescent="0.2">
      <c r="X72" s="174"/>
      <c r="Y72" s="174"/>
      <c r="Z72" s="174"/>
      <c r="AA72" s="174"/>
      <c r="AB72" s="115"/>
      <c r="AC72" s="142"/>
    </row>
    <row r="73" spans="11:29" ht="20.100000000000001" customHeight="1" x14ac:dyDescent="0.2">
      <c r="X73" s="174"/>
      <c r="Y73" s="174"/>
      <c r="Z73" s="174"/>
      <c r="AA73" s="174"/>
      <c r="AB73" s="129"/>
      <c r="AC73" s="142"/>
    </row>
    <row r="74" spans="11:29" ht="20.100000000000001" customHeight="1" x14ac:dyDescent="0.2">
      <c r="K74" s="110"/>
      <c r="X74" s="173"/>
      <c r="Y74" s="174"/>
      <c r="Z74" s="174"/>
      <c r="AA74" s="174"/>
      <c r="AB74" s="174"/>
      <c r="AC74" s="174"/>
    </row>
    <row r="75" spans="11:29" x14ac:dyDescent="0.2">
      <c r="X75" s="173"/>
      <c r="Y75" s="174"/>
      <c r="Z75" s="174"/>
      <c r="AA75" s="174"/>
      <c r="AB75" s="174"/>
      <c r="AC75" s="174"/>
    </row>
    <row r="76" spans="11:29" ht="20.100000000000001" customHeight="1" x14ac:dyDescent="0.2">
      <c r="X76" s="123"/>
      <c r="Y76" s="174"/>
      <c r="Z76" s="174"/>
      <c r="AA76" s="174"/>
      <c r="AB76" s="174"/>
      <c r="AC76" s="174"/>
    </row>
    <row r="77" spans="11:29" ht="20.100000000000001" customHeight="1" x14ac:dyDescent="0.2">
      <c r="X77" s="123"/>
      <c r="Y77" s="175"/>
      <c r="Z77" s="176"/>
      <c r="AA77" s="176"/>
      <c r="AB77" s="176"/>
      <c r="AC77" s="176"/>
    </row>
    <row r="78" spans="11:29" ht="20.100000000000001" customHeight="1" x14ac:dyDescent="0.2">
      <c r="X78" s="177"/>
      <c r="Y78" s="177"/>
      <c r="Z78" s="177"/>
      <c r="AA78" s="177"/>
      <c r="AB78" s="123"/>
      <c r="AC78" s="141"/>
    </row>
    <row r="79" spans="11:29" ht="20.100000000000001" customHeight="1" x14ac:dyDescent="0.2">
      <c r="X79" s="178"/>
      <c r="Y79" s="178"/>
      <c r="Z79" s="178"/>
      <c r="AA79" s="178"/>
      <c r="AB79" s="143"/>
      <c r="AC79" s="142"/>
    </row>
    <row r="80" spans="11:29" ht="20.100000000000001" customHeight="1" x14ac:dyDescent="0.2">
      <c r="X80" s="174"/>
      <c r="Y80" s="174"/>
      <c r="Z80" s="174"/>
      <c r="AA80" s="174"/>
      <c r="AB80" s="143"/>
      <c r="AC80" s="144"/>
    </row>
    <row r="81" spans="1:29" ht="20.100000000000001" customHeight="1" x14ac:dyDescent="0.2">
      <c r="X81" s="174"/>
      <c r="Y81" s="174"/>
      <c r="Z81" s="174"/>
      <c r="AA81" s="174"/>
      <c r="AB81" s="143"/>
      <c r="AC81" s="144"/>
    </row>
    <row r="82" spans="1:29" ht="20.100000000000001" customHeight="1" x14ac:dyDescent="0.2">
      <c r="X82" s="174"/>
      <c r="Y82" s="174"/>
      <c r="Z82" s="174"/>
      <c r="AA82" s="174"/>
      <c r="AB82" s="129"/>
      <c r="AC82" s="142"/>
    </row>
    <row r="83" spans="1:29" ht="52.5" customHeight="1" x14ac:dyDescent="0.2">
      <c r="X83" s="170"/>
      <c r="Y83" s="170"/>
      <c r="Z83" s="170"/>
      <c r="AA83" s="170"/>
      <c r="AB83" s="170"/>
      <c r="AC83" s="170"/>
    </row>
    <row r="84" spans="1:29" ht="20.100000000000001" customHeight="1" x14ac:dyDescent="0.2">
      <c r="X84" s="140"/>
      <c r="Y84" s="140"/>
      <c r="Z84" s="140"/>
      <c r="AA84" s="140"/>
      <c r="AB84" s="129"/>
      <c r="AC84" s="142"/>
    </row>
    <row r="85" spans="1:29" ht="20.100000000000001" customHeight="1" x14ac:dyDescent="0.2">
      <c r="X85" s="140"/>
      <c r="Y85" s="140"/>
      <c r="Z85" s="140"/>
      <c r="AA85" s="140"/>
      <c r="AB85" s="129"/>
      <c r="AC85" s="142"/>
    </row>
    <row r="86" spans="1:29" ht="20.100000000000001" customHeight="1" x14ac:dyDescent="0.2">
      <c r="X86" s="140"/>
      <c r="Y86" s="140"/>
      <c r="Z86" s="140"/>
      <c r="AA86" s="140"/>
      <c r="AB86" s="129"/>
      <c r="AC86" s="142"/>
    </row>
    <row r="87" spans="1:29" ht="15" x14ac:dyDescent="0.2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37"/>
      <c r="Y87" s="137"/>
      <c r="Z87" s="137"/>
      <c r="AA87" s="137"/>
      <c r="AB87" s="137"/>
      <c r="AC87" s="137"/>
    </row>
    <row r="91" spans="1:29" x14ac:dyDescent="0.2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</row>
    <row r="92" spans="1:29" x14ac:dyDescent="0.2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</row>
  </sheetData>
  <mergeCells count="95">
    <mergeCell ref="A2:E3"/>
    <mergeCell ref="F2:R3"/>
    <mergeCell ref="S2:W2"/>
    <mergeCell ref="X2:Z2"/>
    <mergeCell ref="AA2:AB2"/>
    <mergeCell ref="S3:W3"/>
    <mergeCell ref="X3:Z3"/>
    <mergeCell ref="AA3:AB3"/>
    <mergeCell ref="A4:E5"/>
    <mergeCell ref="F4:M5"/>
    <mergeCell ref="N4:W4"/>
    <mergeCell ref="X4:Z4"/>
    <mergeCell ref="AA4:AC4"/>
    <mergeCell ref="N5:W5"/>
    <mergeCell ref="X5:Z5"/>
    <mergeCell ref="AA5:AC5"/>
    <mergeCell ref="X8:AA8"/>
    <mergeCell ref="AB8:AC8"/>
    <mergeCell ref="X9:AA9"/>
    <mergeCell ref="AB9:AC9"/>
    <mergeCell ref="X10:AA10"/>
    <mergeCell ref="AB10:AC10"/>
    <mergeCell ref="X11:AA11"/>
    <mergeCell ref="AB11:AC11"/>
    <mergeCell ref="X12:AA12"/>
    <mergeCell ref="AB12:AC12"/>
    <mergeCell ref="X13:AA13"/>
    <mergeCell ref="AB13:AC13"/>
    <mergeCell ref="X14:AA14"/>
    <mergeCell ref="AB14:AC14"/>
    <mergeCell ref="X15:AA15"/>
    <mergeCell ref="AB15:AC15"/>
    <mergeCell ref="X16:AA16"/>
    <mergeCell ref="AB16:AC16"/>
    <mergeCell ref="X40:AC40"/>
    <mergeCell ref="X22:AA22"/>
    <mergeCell ref="AB22:AC22"/>
    <mergeCell ref="A35:L35"/>
    <mergeCell ref="M35:W35"/>
    <mergeCell ref="A36:L36"/>
    <mergeCell ref="M36:W36"/>
    <mergeCell ref="A37:L37"/>
    <mergeCell ref="M37:W37"/>
    <mergeCell ref="X37:AC37"/>
    <mergeCell ref="X38:AC38"/>
    <mergeCell ref="X39:AC39"/>
    <mergeCell ref="X41:AC41"/>
    <mergeCell ref="A42:L46"/>
    <mergeCell ref="M42:W46"/>
    <mergeCell ref="X42:AC42"/>
    <mergeCell ref="X43:AC47"/>
    <mergeCell ref="A47:L47"/>
    <mergeCell ref="M47:W47"/>
    <mergeCell ref="Y58:AC58"/>
    <mergeCell ref="A49:W49"/>
    <mergeCell ref="X49:Z49"/>
    <mergeCell ref="AA49:AC49"/>
    <mergeCell ref="A50:W50"/>
    <mergeCell ref="AA50:AC51"/>
    <mergeCell ref="AA52:AC52"/>
    <mergeCell ref="AA53:AC54"/>
    <mergeCell ref="X55:X57"/>
    <mergeCell ref="Y55:Z57"/>
    <mergeCell ref="AA55:AC55"/>
    <mergeCell ref="AA56:AC57"/>
    <mergeCell ref="X70:AA70"/>
    <mergeCell ref="Y59:AC59"/>
    <mergeCell ref="X60:AA60"/>
    <mergeCell ref="X61:AA61"/>
    <mergeCell ref="X62:AA62"/>
    <mergeCell ref="X63:AA63"/>
    <mergeCell ref="X64:AA64"/>
    <mergeCell ref="X65:X66"/>
    <mergeCell ref="Y65:AC66"/>
    <mergeCell ref="Y67:AC67"/>
    <mergeCell ref="Y68:AC68"/>
    <mergeCell ref="X69:AA69"/>
    <mergeCell ref="X82:AA82"/>
    <mergeCell ref="X71:AA71"/>
    <mergeCell ref="X72:AA72"/>
    <mergeCell ref="X73:AA73"/>
    <mergeCell ref="X74:X75"/>
    <mergeCell ref="Y74:AC75"/>
    <mergeCell ref="Y76:AC76"/>
    <mergeCell ref="Y77:AC77"/>
    <mergeCell ref="X78:AA78"/>
    <mergeCell ref="X79:AA79"/>
    <mergeCell ref="X80:AA80"/>
    <mergeCell ref="X81:AA81"/>
    <mergeCell ref="X83:AC83"/>
    <mergeCell ref="A87:K87"/>
    <mergeCell ref="L87:W87"/>
    <mergeCell ref="A92:K92"/>
    <mergeCell ref="L92:W92"/>
    <mergeCell ref="X92:AC92"/>
  </mergeCells>
  <printOptions horizontalCentered="1" verticalCentered="1"/>
  <pageMargins left="0.18" right="0.11811023622047245" top="0.15748031496062992" bottom="0.15748031496062992" header="0.11811023622047245" footer="7.874015748031496E-2"/>
  <pageSetup paperSize="9" scale="59" orientation="landscape" r:id="rId1"/>
  <headerFooter alignWithMargins="0">
    <oddFooter>&amp;R&amp;9Página 1 de 1</oddFooter>
  </headerFooter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13" shapeId="13313" r:id="rId4">
          <objectPr defaultSize="0" autoPict="0" r:id="rId5">
            <anchor moveWithCells="1" sizeWithCells="1">
              <from>
                <xdr:col>0</xdr:col>
                <xdr:colOff>95250</xdr:colOff>
                <xdr:row>0</xdr:row>
                <xdr:rowOff>38100</xdr:rowOff>
              </from>
              <to>
                <xdr:col>0</xdr:col>
                <xdr:colOff>1171575</xdr:colOff>
                <xdr:row>0</xdr:row>
                <xdr:rowOff>352425</xdr:rowOff>
              </to>
            </anchor>
          </objectPr>
        </oleObject>
      </mc:Choice>
      <mc:Fallback>
        <oleObject progId="CorelDRAW.Graphic.13" shapeId="13313" r:id="rId4"/>
      </mc:Fallback>
    </mc:AlternateContent>
    <mc:AlternateContent xmlns:mc="http://schemas.openxmlformats.org/markup-compatibility/2006">
      <mc:Choice Requires="x14">
        <oleObject progId="CorelDRAW.Graphic.13" shapeId="13314" r:id="rId6">
          <objectPr defaultSize="0" autoPict="0" r:id="rId5">
            <anchor moveWithCells="1" sizeWithCells="1">
              <from>
                <xdr:col>0</xdr:col>
                <xdr:colOff>76200</xdr:colOff>
                <xdr:row>7</xdr:row>
                <xdr:rowOff>209550</xdr:rowOff>
              </from>
              <to>
                <xdr:col>0</xdr:col>
                <xdr:colOff>971550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331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DC5-AE6B-4E77-B733-9F63E0B06FFC}">
  <sheetPr>
    <tabColor rgb="FF00B0F0"/>
  </sheetPr>
  <dimension ref="A1:C7"/>
  <sheetViews>
    <sheetView showGridLines="0" workbookViewId="0">
      <selection activeCell="G7" sqref="G7"/>
    </sheetView>
  </sheetViews>
  <sheetFormatPr defaultRowHeight="15" x14ac:dyDescent="0.25"/>
  <cols>
    <col min="2" max="2" width="101.28515625" customWidth="1"/>
    <col min="3" max="3" width="15.5703125" bestFit="1" customWidth="1"/>
  </cols>
  <sheetData>
    <row r="1" spans="1:3" ht="31.9" customHeight="1" x14ac:dyDescent="0.25">
      <c r="A1" s="264"/>
      <c r="B1" s="264"/>
      <c r="C1" s="264"/>
    </row>
    <row r="2" spans="1:3" ht="8.4499999999999993" customHeight="1" x14ac:dyDescent="0.25"/>
    <row r="3" spans="1:3" s="6" customFormat="1" ht="30" customHeight="1" x14ac:dyDescent="0.25">
      <c r="A3" s="155">
        <v>1</v>
      </c>
      <c r="B3" s="156" t="s">
        <v>106</v>
      </c>
      <c r="C3" s="157">
        <f>'CRONOGRAMA MACRO (2)'!EJ35</f>
        <v>1834000.8271258471</v>
      </c>
    </row>
    <row r="4" spans="1:3" s="6" customFormat="1" ht="30" customHeight="1" x14ac:dyDescent="0.25">
      <c r="A4" s="155">
        <v>2</v>
      </c>
      <c r="B4" s="156" t="s">
        <v>107</v>
      </c>
      <c r="C4" s="157">
        <f>'CRONOGRAMA MACRO'!EJ37</f>
        <v>733875.77</v>
      </c>
    </row>
    <row r="5" spans="1:3" s="6" customFormat="1" ht="30" customHeight="1" x14ac:dyDescent="0.25">
      <c r="A5" s="155">
        <v>3</v>
      </c>
      <c r="B5" s="156" t="s">
        <v>108</v>
      </c>
      <c r="C5" s="157">
        <f>'DESPESAS REEMBOLSÁVEIS (2)'!F14</f>
        <v>244800</v>
      </c>
    </row>
    <row r="7" spans="1:3" ht="30" customHeight="1" x14ac:dyDescent="0.25">
      <c r="B7" s="158" t="s">
        <v>124</v>
      </c>
      <c r="C7" s="159">
        <f>C3+C4+C5</f>
        <v>2812676.5971258469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CorelDRAW.Graphic.13" shapeId="14337" r:id="rId3">
          <objectPr defaultSize="0" autoPict="0" r:id="rId4">
            <anchor moveWithCells="1" sizeWithCells="1">
              <from>
                <xdr:col>0</xdr:col>
                <xdr:colOff>95250</xdr:colOff>
                <xdr:row>0</xdr:row>
                <xdr:rowOff>85725</xdr:rowOff>
              </from>
              <to>
                <xdr:col>1</xdr:col>
                <xdr:colOff>266700</xdr:colOff>
                <xdr:row>0</xdr:row>
                <xdr:rowOff>323850</xdr:rowOff>
              </to>
            </anchor>
          </objectPr>
        </oleObject>
      </mc:Choice>
      <mc:Fallback>
        <oleObject progId="CorelDRAW.Graphic.13" shapeId="14337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29CB-C7F5-4BED-A331-5B1B541526E6}">
  <sheetPr>
    <tabColor rgb="FF00B0F0"/>
  </sheetPr>
  <dimension ref="A1:EK52"/>
  <sheetViews>
    <sheetView showGridLines="0" topLeftCell="DQ1" zoomScale="50" zoomScaleNormal="50" workbookViewId="0">
      <selection activeCell="EF13" sqref="EF13"/>
    </sheetView>
  </sheetViews>
  <sheetFormatPr defaultColWidth="8.7109375" defaultRowHeight="15" x14ac:dyDescent="0.25"/>
  <cols>
    <col min="1" max="1" width="8.7109375" customWidth="1"/>
    <col min="2" max="2" width="30.85546875" customWidth="1"/>
    <col min="3" max="3" width="17.28515625" customWidth="1"/>
    <col min="4" max="4" width="23.140625" customWidth="1"/>
    <col min="5" max="5" width="17.28515625" customWidth="1"/>
    <col min="6" max="6" width="36.28515625" bestFit="1" customWidth="1"/>
    <col min="7" max="18" width="7.28515625" customWidth="1"/>
    <col min="19" max="19" width="7.7109375" customWidth="1"/>
    <col min="20" max="28" width="7.28515625" customWidth="1"/>
    <col min="29" max="29" width="8.140625" customWidth="1"/>
    <col min="30" max="102" width="7.28515625" customWidth="1"/>
    <col min="103" max="103" width="13.28515625" customWidth="1"/>
    <col min="106" max="106" width="7.7109375" bestFit="1" customWidth="1"/>
    <col min="107" max="107" width="45.7109375" customWidth="1"/>
    <col min="108" max="108" width="16.42578125" customWidth="1"/>
    <col min="109" max="109" width="22.140625" customWidth="1"/>
    <col min="110" max="110" width="20.140625" customWidth="1"/>
    <col min="111" max="111" width="21.7109375" customWidth="1"/>
    <col min="112" max="112" width="16" customWidth="1"/>
    <col min="113" max="113" width="18.42578125" customWidth="1"/>
    <col min="114" max="114" width="21.7109375" customWidth="1"/>
    <col min="115" max="115" width="13.28515625" customWidth="1"/>
    <col min="116" max="116" width="28.28515625" customWidth="1"/>
    <col min="118" max="118" width="7.7109375" bestFit="1" customWidth="1"/>
    <col min="119" max="119" width="45.7109375" customWidth="1"/>
    <col min="120" max="120" width="16.42578125" customWidth="1"/>
    <col min="121" max="121" width="22.140625" customWidth="1"/>
    <col min="122" max="122" width="20.140625" customWidth="1"/>
    <col min="123" max="123" width="21.7109375" customWidth="1"/>
    <col min="124" max="124" width="12.7109375" customWidth="1"/>
    <col min="125" max="125" width="18.42578125" customWidth="1"/>
    <col min="126" max="126" width="21.7109375" customWidth="1"/>
    <col min="127" max="127" width="12.5703125" customWidth="1"/>
    <col min="128" max="128" width="28.28515625" customWidth="1"/>
    <col min="130" max="130" width="7.7109375" bestFit="1" customWidth="1"/>
    <col min="131" max="131" width="45.7109375" customWidth="1"/>
    <col min="132" max="132" width="16.42578125" customWidth="1"/>
    <col min="133" max="133" width="22.140625" customWidth="1"/>
    <col min="134" max="134" width="20.140625" customWidth="1"/>
    <col min="135" max="135" width="21.7109375" customWidth="1"/>
    <col min="136" max="136" width="12.7109375" customWidth="1"/>
    <col min="137" max="137" width="18.42578125" customWidth="1"/>
    <col min="138" max="138" width="21.7109375" customWidth="1"/>
    <col min="139" max="139" width="12.5703125" customWidth="1"/>
    <col min="140" max="140" width="28.28515625" customWidth="1"/>
  </cols>
  <sheetData>
    <row r="1" spans="1:140" ht="25.15" customHeight="1" x14ac:dyDescent="0.25">
      <c r="DR1" s="268" t="s">
        <v>125</v>
      </c>
      <c r="DS1" s="268"/>
      <c r="ED1" s="268" t="s">
        <v>125</v>
      </c>
      <c r="EE1" s="268"/>
    </row>
    <row r="2" spans="1:140" ht="24.6" customHeight="1" x14ac:dyDescent="0.25">
      <c r="DJ2" s="84" t="s">
        <v>54</v>
      </c>
      <c r="DP2" s="84" t="s">
        <v>54</v>
      </c>
      <c r="DQ2" s="84" t="s">
        <v>55</v>
      </c>
      <c r="DR2" s="91" t="s">
        <v>27</v>
      </c>
      <c r="DS2" s="91" t="s">
        <v>28</v>
      </c>
      <c r="DT2" s="84" t="s">
        <v>53</v>
      </c>
      <c r="DV2" s="268" t="s">
        <v>125</v>
      </c>
      <c r="DW2" s="268"/>
      <c r="EB2" s="84" t="s">
        <v>54</v>
      </c>
      <c r="EC2" s="84" t="s">
        <v>55</v>
      </c>
      <c r="ED2" s="91" t="s">
        <v>27</v>
      </c>
      <c r="EE2" s="91" t="s">
        <v>28</v>
      </c>
      <c r="EF2" s="84" t="s">
        <v>53</v>
      </c>
      <c r="EH2" s="268" t="s">
        <v>125</v>
      </c>
      <c r="EI2" s="268"/>
    </row>
    <row r="3" spans="1:140" ht="19.899999999999999" customHeight="1" x14ac:dyDescent="0.35">
      <c r="DJ3" s="85">
        <v>49.49</v>
      </c>
      <c r="DO3" s="94" t="s">
        <v>26</v>
      </c>
      <c r="DP3" s="85">
        <v>49.49</v>
      </c>
      <c r="DQ3" s="85">
        <v>87.420871906593689</v>
      </c>
      <c r="DR3" s="92">
        <v>0.6</v>
      </c>
      <c r="DS3" s="92">
        <v>0.4</v>
      </c>
      <c r="DT3" s="85">
        <f>(DR3*DP3)+(DS3*DQ3)</f>
        <v>64.662348762637478</v>
      </c>
      <c r="DV3" s="93" t="s">
        <v>10</v>
      </c>
      <c r="DW3" s="92">
        <v>0.4</v>
      </c>
      <c r="EA3" s="94" t="s">
        <v>26</v>
      </c>
      <c r="EB3" s="85">
        <v>49.49</v>
      </c>
      <c r="EC3" s="85">
        <v>87.420871906593689</v>
      </c>
      <c r="ED3" s="92">
        <v>0.6</v>
      </c>
      <c r="EE3" s="92">
        <v>0.4</v>
      </c>
      <c r="EF3" s="85">
        <f>(ED3*EB3)+(EE3*EC3)</f>
        <v>64.662348762637478</v>
      </c>
      <c r="EH3" s="93" t="s">
        <v>10</v>
      </c>
      <c r="EI3" s="92">
        <v>0.4</v>
      </c>
    </row>
    <row r="4" spans="1:140" ht="19.899999999999999" customHeight="1" x14ac:dyDescent="0.35">
      <c r="DJ4" s="85">
        <v>54.1</v>
      </c>
      <c r="DO4" s="94" t="s">
        <v>25</v>
      </c>
      <c r="DP4" s="85">
        <v>54.1</v>
      </c>
      <c r="DQ4" s="85">
        <v>96.77</v>
      </c>
      <c r="DR4" s="92">
        <v>0.6</v>
      </c>
      <c r="DS4" s="92">
        <v>0.4</v>
      </c>
      <c r="DT4" s="85">
        <f>(DR4*DP4)+(DS4*DQ4)</f>
        <v>71.168000000000006</v>
      </c>
      <c r="DV4" s="93" t="s">
        <v>62</v>
      </c>
      <c r="DW4" s="92">
        <v>0.6</v>
      </c>
      <c r="EA4" s="94" t="s">
        <v>25</v>
      </c>
      <c r="EB4" s="85">
        <v>54.1</v>
      </c>
      <c r="EC4" s="85">
        <v>96.77</v>
      </c>
      <c r="ED4" s="92">
        <v>0.6</v>
      </c>
      <c r="EE4" s="92">
        <v>0.4</v>
      </c>
      <c r="EF4" s="85">
        <f>(ED4*EB4)+(EE4*EC4)</f>
        <v>71.168000000000006</v>
      </c>
      <c r="EH4" s="93" t="s">
        <v>62</v>
      </c>
      <c r="EI4" s="92">
        <v>0.6</v>
      </c>
    </row>
    <row r="5" spans="1:140" ht="19.899999999999999" customHeight="1" x14ac:dyDescent="0.25">
      <c r="DE5" s="80"/>
      <c r="DF5" s="80"/>
      <c r="DG5" s="21"/>
    </row>
    <row r="6" spans="1:140" ht="19.899999999999999" customHeight="1" x14ac:dyDescent="0.25">
      <c r="DE6" s="80"/>
      <c r="DF6" s="80"/>
      <c r="DG6" s="21"/>
    </row>
    <row r="7" spans="1:140" ht="40.5" customHeight="1" x14ac:dyDescent="0.25">
      <c r="C7" s="1"/>
      <c r="E7" s="1"/>
      <c r="F7" s="1"/>
    </row>
    <row r="8" spans="1:140" ht="32.25" customHeight="1" x14ac:dyDescent="0.25"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DB8" s="269" t="s">
        <v>130</v>
      </c>
      <c r="DC8" s="270"/>
      <c r="DD8" s="270"/>
      <c r="DE8" s="270"/>
      <c r="DF8" s="270"/>
      <c r="DG8" s="270"/>
      <c r="DH8" s="270"/>
      <c r="DI8" s="270"/>
      <c r="DJ8" s="270"/>
      <c r="DK8" s="270"/>
      <c r="DL8" s="271"/>
      <c r="DN8" s="269" t="s">
        <v>132</v>
      </c>
      <c r="DO8" s="270"/>
      <c r="DP8" s="270"/>
      <c r="DQ8" s="270"/>
      <c r="DR8" s="270"/>
      <c r="DS8" s="270"/>
      <c r="DT8" s="270"/>
      <c r="DU8" s="270"/>
      <c r="DV8" s="270"/>
      <c r="DW8" s="270"/>
      <c r="DX8" s="271"/>
      <c r="DZ8" s="269" t="s">
        <v>131</v>
      </c>
      <c r="EA8" s="270"/>
      <c r="EB8" s="270"/>
      <c r="EC8" s="270"/>
      <c r="ED8" s="270"/>
      <c r="EE8" s="270"/>
      <c r="EF8" s="270"/>
      <c r="EG8" s="270"/>
      <c r="EH8" s="270"/>
      <c r="EI8" s="270"/>
      <c r="EJ8" s="271"/>
    </row>
    <row r="9" spans="1:140" ht="32.25" customHeight="1" x14ac:dyDescent="0.25">
      <c r="F9" s="2"/>
      <c r="G9" s="3">
        <f t="shared" ref="G9:BR9" si="0">G10</f>
        <v>44984</v>
      </c>
      <c r="H9" s="3">
        <f t="shared" si="0"/>
        <v>44985</v>
      </c>
      <c r="I9" s="3">
        <f t="shared" si="0"/>
        <v>44986</v>
      </c>
      <c r="J9" s="3">
        <f t="shared" si="0"/>
        <v>44987</v>
      </c>
      <c r="K9" s="3">
        <f t="shared" si="0"/>
        <v>44988</v>
      </c>
      <c r="L9" s="3">
        <f t="shared" si="0"/>
        <v>44989</v>
      </c>
      <c r="M9" s="3">
        <f t="shared" si="0"/>
        <v>44990</v>
      </c>
      <c r="N9" s="3">
        <f t="shared" si="0"/>
        <v>44991</v>
      </c>
      <c r="O9" s="3">
        <f t="shared" si="0"/>
        <v>44992</v>
      </c>
      <c r="P9" s="3">
        <f t="shared" si="0"/>
        <v>44993</v>
      </c>
      <c r="Q9" s="3">
        <f t="shared" si="0"/>
        <v>44994</v>
      </c>
      <c r="R9" s="3">
        <f t="shared" si="0"/>
        <v>44995</v>
      </c>
      <c r="S9" s="3">
        <f t="shared" si="0"/>
        <v>44996</v>
      </c>
      <c r="T9" s="3">
        <f t="shared" si="0"/>
        <v>44997</v>
      </c>
      <c r="U9" s="3">
        <f t="shared" si="0"/>
        <v>44998</v>
      </c>
      <c r="V9" s="3">
        <f t="shared" si="0"/>
        <v>44999</v>
      </c>
      <c r="W9" s="3">
        <f t="shared" si="0"/>
        <v>45000</v>
      </c>
      <c r="X9" s="3">
        <f t="shared" si="0"/>
        <v>45001</v>
      </c>
      <c r="Y9" s="3">
        <f t="shared" si="0"/>
        <v>45002</v>
      </c>
      <c r="Z9" s="3">
        <f t="shared" si="0"/>
        <v>45003</v>
      </c>
      <c r="AA9" s="3">
        <f t="shared" si="0"/>
        <v>45004</v>
      </c>
      <c r="AB9" s="3">
        <f t="shared" si="0"/>
        <v>45005</v>
      </c>
      <c r="AC9" s="3">
        <f t="shared" si="0"/>
        <v>45006</v>
      </c>
      <c r="AD9" s="3">
        <f t="shared" si="0"/>
        <v>45007</v>
      </c>
      <c r="AE9" s="3">
        <f t="shared" si="0"/>
        <v>45008</v>
      </c>
      <c r="AF9" s="3">
        <f t="shared" si="0"/>
        <v>45009</v>
      </c>
      <c r="AG9" s="3">
        <f t="shared" si="0"/>
        <v>45010</v>
      </c>
      <c r="AH9" s="3">
        <f t="shared" si="0"/>
        <v>45011</v>
      </c>
      <c r="AI9" s="3">
        <f t="shared" si="0"/>
        <v>45012</v>
      </c>
      <c r="AJ9" s="3">
        <f t="shared" si="0"/>
        <v>45013</v>
      </c>
      <c r="AK9" s="3">
        <f t="shared" si="0"/>
        <v>45014</v>
      </c>
      <c r="AL9" s="3">
        <f t="shared" si="0"/>
        <v>45015</v>
      </c>
      <c r="AM9" s="3">
        <f t="shared" si="0"/>
        <v>45016</v>
      </c>
      <c r="AN9" s="3">
        <f t="shared" si="0"/>
        <v>45017</v>
      </c>
      <c r="AO9" s="3">
        <f t="shared" si="0"/>
        <v>45018</v>
      </c>
      <c r="AP9" s="3">
        <f t="shared" si="0"/>
        <v>45019</v>
      </c>
      <c r="AQ9" s="3">
        <f t="shared" si="0"/>
        <v>45020</v>
      </c>
      <c r="AR9" s="3">
        <f t="shared" si="0"/>
        <v>45021</v>
      </c>
      <c r="AS9" s="3">
        <f t="shared" si="0"/>
        <v>45022</v>
      </c>
      <c r="AT9" s="3">
        <f t="shared" si="0"/>
        <v>45023</v>
      </c>
      <c r="AU9" s="3">
        <f t="shared" si="0"/>
        <v>45024</v>
      </c>
      <c r="AV9" s="3">
        <f t="shared" si="0"/>
        <v>45025</v>
      </c>
      <c r="AW9" s="3">
        <f t="shared" si="0"/>
        <v>45026</v>
      </c>
      <c r="AX9" s="3">
        <f t="shared" si="0"/>
        <v>45027</v>
      </c>
      <c r="AY9" s="3">
        <f t="shared" si="0"/>
        <v>45028</v>
      </c>
      <c r="AZ9" s="3">
        <f t="shared" si="0"/>
        <v>45029</v>
      </c>
      <c r="BA9" s="3">
        <f t="shared" si="0"/>
        <v>45030</v>
      </c>
      <c r="BB9" s="3">
        <f t="shared" si="0"/>
        <v>45031</v>
      </c>
      <c r="BC9" s="3">
        <f t="shared" si="0"/>
        <v>45032</v>
      </c>
      <c r="BD9" s="3">
        <f t="shared" si="0"/>
        <v>45033</v>
      </c>
      <c r="BE9" s="3">
        <f t="shared" si="0"/>
        <v>45034</v>
      </c>
      <c r="BF9" s="3">
        <f t="shared" si="0"/>
        <v>45035</v>
      </c>
      <c r="BG9" s="3">
        <f t="shared" si="0"/>
        <v>45036</v>
      </c>
      <c r="BH9" s="3">
        <f t="shared" si="0"/>
        <v>45037</v>
      </c>
      <c r="BI9" s="3">
        <f t="shared" si="0"/>
        <v>45038</v>
      </c>
      <c r="BJ9" s="3">
        <f t="shared" si="0"/>
        <v>45039</v>
      </c>
      <c r="BK9" s="3">
        <f t="shared" si="0"/>
        <v>45040</v>
      </c>
      <c r="BL9" s="3">
        <f t="shared" si="0"/>
        <v>45041</v>
      </c>
      <c r="BM9" s="3">
        <f t="shared" si="0"/>
        <v>45042</v>
      </c>
      <c r="BN9" s="3">
        <f t="shared" si="0"/>
        <v>45043</v>
      </c>
      <c r="BO9" s="3">
        <f t="shared" si="0"/>
        <v>45044</v>
      </c>
      <c r="BP9" s="3">
        <f t="shared" si="0"/>
        <v>45045</v>
      </c>
      <c r="BQ9" s="3">
        <f t="shared" si="0"/>
        <v>45046</v>
      </c>
      <c r="BR9" s="3">
        <f t="shared" si="0"/>
        <v>45047</v>
      </c>
      <c r="BS9" s="3">
        <f t="shared" ref="BS9:CX9" si="1">BS10</f>
        <v>45048</v>
      </c>
      <c r="BT9" s="3">
        <f t="shared" si="1"/>
        <v>45049</v>
      </c>
      <c r="BU9" s="3">
        <f t="shared" si="1"/>
        <v>45050</v>
      </c>
      <c r="BV9" s="3">
        <f t="shared" si="1"/>
        <v>45051</v>
      </c>
      <c r="BW9" s="3">
        <f t="shared" si="1"/>
        <v>45052</v>
      </c>
      <c r="BX9" s="3">
        <f t="shared" si="1"/>
        <v>45053</v>
      </c>
      <c r="BY9" s="3">
        <f t="shared" si="1"/>
        <v>45054</v>
      </c>
      <c r="BZ9" s="3">
        <f t="shared" si="1"/>
        <v>45055</v>
      </c>
      <c r="CA9" s="3">
        <f t="shared" si="1"/>
        <v>45056</v>
      </c>
      <c r="CB9" s="3">
        <f t="shared" si="1"/>
        <v>45057</v>
      </c>
      <c r="CC9" s="3">
        <f t="shared" si="1"/>
        <v>45058</v>
      </c>
      <c r="CD9" s="3">
        <f t="shared" si="1"/>
        <v>45059</v>
      </c>
      <c r="CE9" s="3">
        <f t="shared" si="1"/>
        <v>45060</v>
      </c>
      <c r="CF9" s="3">
        <f t="shared" si="1"/>
        <v>45061</v>
      </c>
      <c r="CG9" s="3">
        <f t="shared" si="1"/>
        <v>45062</v>
      </c>
      <c r="CH9" s="3">
        <f t="shared" si="1"/>
        <v>45063</v>
      </c>
      <c r="CI9" s="3">
        <f t="shared" si="1"/>
        <v>45064</v>
      </c>
      <c r="CJ9" s="3">
        <f t="shared" si="1"/>
        <v>45065</v>
      </c>
      <c r="CK9" s="3">
        <f t="shared" si="1"/>
        <v>45066</v>
      </c>
      <c r="CL9" s="3">
        <f t="shared" si="1"/>
        <v>45067</v>
      </c>
      <c r="CM9" s="3">
        <f t="shared" si="1"/>
        <v>45068</v>
      </c>
      <c r="CN9" s="3">
        <f t="shared" si="1"/>
        <v>45069</v>
      </c>
      <c r="CO9" s="3">
        <f t="shared" si="1"/>
        <v>45070</v>
      </c>
      <c r="CP9" s="3">
        <f t="shared" si="1"/>
        <v>45071</v>
      </c>
      <c r="CQ9" s="3">
        <f t="shared" si="1"/>
        <v>45072</v>
      </c>
      <c r="CR9" s="3">
        <f t="shared" si="1"/>
        <v>45073</v>
      </c>
      <c r="CS9" s="3">
        <f t="shared" si="1"/>
        <v>45074</v>
      </c>
      <c r="CT9" s="3">
        <f t="shared" si="1"/>
        <v>45075</v>
      </c>
      <c r="CU9" s="3">
        <f t="shared" si="1"/>
        <v>45076</v>
      </c>
      <c r="CV9" s="3">
        <f t="shared" si="1"/>
        <v>45077</v>
      </c>
      <c r="CW9" s="3">
        <f t="shared" si="1"/>
        <v>45078</v>
      </c>
      <c r="CX9" s="3">
        <f t="shared" si="1"/>
        <v>45079</v>
      </c>
      <c r="DB9" s="272"/>
      <c r="DC9" s="273"/>
      <c r="DD9" s="273"/>
      <c r="DE9" s="273"/>
      <c r="DF9" s="273"/>
      <c r="DG9" s="273"/>
      <c r="DH9" s="273"/>
      <c r="DI9" s="273"/>
      <c r="DJ9" s="273"/>
      <c r="DK9" s="273"/>
      <c r="DL9" s="274"/>
      <c r="DN9" s="272"/>
      <c r="DO9" s="273"/>
      <c r="DP9" s="273"/>
      <c r="DQ9" s="273"/>
      <c r="DR9" s="273"/>
      <c r="DS9" s="273"/>
      <c r="DT9" s="273"/>
      <c r="DU9" s="273"/>
      <c r="DV9" s="273"/>
      <c r="DW9" s="273"/>
      <c r="DX9" s="274"/>
      <c r="DZ9" s="272"/>
      <c r="EA9" s="273"/>
      <c r="EB9" s="273"/>
      <c r="EC9" s="273"/>
      <c r="ED9" s="273"/>
      <c r="EE9" s="273"/>
      <c r="EF9" s="273"/>
      <c r="EG9" s="273"/>
      <c r="EH9" s="273"/>
      <c r="EI9" s="273"/>
      <c r="EJ9" s="274"/>
    </row>
    <row r="10" spans="1:140" s="6" customFormat="1" ht="45" customHeight="1" x14ac:dyDescent="0.25">
      <c r="A10" s="4" t="s">
        <v>0</v>
      </c>
      <c r="B10" s="4" t="s">
        <v>1</v>
      </c>
      <c r="C10" s="4" t="s">
        <v>7</v>
      </c>
      <c r="D10" s="4" t="s">
        <v>38</v>
      </c>
      <c r="E10" s="4" t="s">
        <v>8</v>
      </c>
      <c r="F10" s="47" t="s">
        <v>12</v>
      </c>
      <c r="G10" s="5">
        <v>44984</v>
      </c>
      <c r="H10" s="5">
        <f>G10+1</f>
        <v>44985</v>
      </c>
      <c r="I10" s="5">
        <f t="shared" ref="I10:BT10" si="2">H10+1</f>
        <v>44986</v>
      </c>
      <c r="J10" s="5">
        <f t="shared" si="2"/>
        <v>44987</v>
      </c>
      <c r="K10" s="5">
        <f t="shared" si="2"/>
        <v>44988</v>
      </c>
      <c r="L10" s="5">
        <f t="shared" si="2"/>
        <v>44989</v>
      </c>
      <c r="M10" s="5">
        <f t="shared" si="2"/>
        <v>44990</v>
      </c>
      <c r="N10" s="5">
        <f t="shared" si="2"/>
        <v>44991</v>
      </c>
      <c r="O10" s="5">
        <f t="shared" si="2"/>
        <v>44992</v>
      </c>
      <c r="P10" s="5">
        <f t="shared" si="2"/>
        <v>44993</v>
      </c>
      <c r="Q10" s="5">
        <f t="shared" si="2"/>
        <v>44994</v>
      </c>
      <c r="R10" s="5">
        <f t="shared" si="2"/>
        <v>44995</v>
      </c>
      <c r="S10" s="51">
        <f t="shared" si="2"/>
        <v>44996</v>
      </c>
      <c r="T10" s="5">
        <f t="shared" si="2"/>
        <v>44997</v>
      </c>
      <c r="U10" s="51">
        <f t="shared" si="2"/>
        <v>44998</v>
      </c>
      <c r="V10" s="51">
        <f t="shared" si="2"/>
        <v>44999</v>
      </c>
      <c r="W10" s="51">
        <f t="shared" si="2"/>
        <v>45000</v>
      </c>
      <c r="X10" s="51">
        <f t="shared" si="2"/>
        <v>45001</v>
      </c>
      <c r="Y10" s="51">
        <f t="shared" si="2"/>
        <v>45002</v>
      </c>
      <c r="Z10" s="51">
        <f t="shared" si="2"/>
        <v>45003</v>
      </c>
      <c r="AA10" s="5">
        <f t="shared" si="2"/>
        <v>45004</v>
      </c>
      <c r="AB10" s="51">
        <f t="shared" si="2"/>
        <v>45005</v>
      </c>
      <c r="AC10" s="51">
        <f t="shared" si="2"/>
        <v>45006</v>
      </c>
      <c r="AD10" s="51">
        <f t="shared" si="2"/>
        <v>45007</v>
      </c>
      <c r="AE10" s="51">
        <f t="shared" si="2"/>
        <v>45008</v>
      </c>
      <c r="AF10" s="51">
        <f t="shared" si="2"/>
        <v>45009</v>
      </c>
      <c r="AG10" s="51">
        <f t="shared" si="2"/>
        <v>45010</v>
      </c>
      <c r="AH10" s="5">
        <f t="shared" si="2"/>
        <v>45011</v>
      </c>
      <c r="AI10" s="51">
        <f t="shared" si="2"/>
        <v>45012</v>
      </c>
      <c r="AJ10" s="51">
        <f t="shared" si="2"/>
        <v>45013</v>
      </c>
      <c r="AK10" s="51">
        <f t="shared" si="2"/>
        <v>45014</v>
      </c>
      <c r="AL10" s="51">
        <f t="shared" si="2"/>
        <v>45015</v>
      </c>
      <c r="AM10" s="51">
        <f t="shared" si="2"/>
        <v>45016</v>
      </c>
      <c r="AN10" s="51">
        <f t="shared" si="2"/>
        <v>45017</v>
      </c>
      <c r="AO10" s="5">
        <f t="shared" si="2"/>
        <v>45018</v>
      </c>
      <c r="AP10" s="51">
        <f t="shared" si="2"/>
        <v>45019</v>
      </c>
      <c r="AQ10" s="51">
        <f t="shared" si="2"/>
        <v>45020</v>
      </c>
      <c r="AR10" s="51">
        <f t="shared" si="2"/>
        <v>45021</v>
      </c>
      <c r="AS10" s="51">
        <f t="shared" si="2"/>
        <v>45022</v>
      </c>
      <c r="AT10" s="5">
        <f t="shared" si="2"/>
        <v>45023</v>
      </c>
      <c r="AU10" s="5">
        <f t="shared" si="2"/>
        <v>45024</v>
      </c>
      <c r="AV10" s="5">
        <f t="shared" si="2"/>
        <v>45025</v>
      </c>
      <c r="AW10" s="5">
        <f t="shared" si="2"/>
        <v>45026</v>
      </c>
      <c r="AX10" s="5">
        <f t="shared" si="2"/>
        <v>45027</v>
      </c>
      <c r="AY10" s="5">
        <f t="shared" si="2"/>
        <v>45028</v>
      </c>
      <c r="AZ10" s="5">
        <f t="shared" si="2"/>
        <v>45029</v>
      </c>
      <c r="BA10" s="5">
        <f t="shared" si="2"/>
        <v>45030</v>
      </c>
      <c r="BB10" s="5">
        <f t="shared" si="2"/>
        <v>45031</v>
      </c>
      <c r="BC10" s="5">
        <f t="shared" si="2"/>
        <v>45032</v>
      </c>
      <c r="BD10" s="5">
        <f t="shared" si="2"/>
        <v>45033</v>
      </c>
      <c r="BE10" s="5">
        <f t="shared" si="2"/>
        <v>45034</v>
      </c>
      <c r="BF10" s="5">
        <f t="shared" si="2"/>
        <v>45035</v>
      </c>
      <c r="BG10" s="5">
        <f t="shared" si="2"/>
        <v>45036</v>
      </c>
      <c r="BH10" s="5">
        <f t="shared" si="2"/>
        <v>45037</v>
      </c>
      <c r="BI10" s="5">
        <f t="shared" si="2"/>
        <v>45038</v>
      </c>
      <c r="BJ10" s="5">
        <f t="shared" si="2"/>
        <v>45039</v>
      </c>
      <c r="BK10" s="5">
        <f t="shared" si="2"/>
        <v>45040</v>
      </c>
      <c r="BL10" s="5">
        <f t="shared" si="2"/>
        <v>45041</v>
      </c>
      <c r="BM10" s="5">
        <f t="shared" si="2"/>
        <v>45042</v>
      </c>
      <c r="BN10" s="5">
        <f t="shared" si="2"/>
        <v>45043</v>
      </c>
      <c r="BO10" s="5">
        <f t="shared" si="2"/>
        <v>45044</v>
      </c>
      <c r="BP10" s="5">
        <f t="shared" si="2"/>
        <v>45045</v>
      </c>
      <c r="BQ10" s="5">
        <f t="shared" si="2"/>
        <v>45046</v>
      </c>
      <c r="BR10" s="5">
        <f t="shared" si="2"/>
        <v>45047</v>
      </c>
      <c r="BS10" s="5">
        <f t="shared" si="2"/>
        <v>45048</v>
      </c>
      <c r="BT10" s="5">
        <f t="shared" si="2"/>
        <v>45049</v>
      </c>
      <c r="BU10" s="5">
        <f t="shared" ref="BU10:CX10" si="3">BT10+1</f>
        <v>45050</v>
      </c>
      <c r="BV10" s="5">
        <f t="shared" si="3"/>
        <v>45051</v>
      </c>
      <c r="BW10" s="5">
        <f t="shared" si="3"/>
        <v>45052</v>
      </c>
      <c r="BX10" s="5">
        <f t="shared" si="3"/>
        <v>45053</v>
      </c>
      <c r="BY10" s="5">
        <f t="shared" si="3"/>
        <v>45054</v>
      </c>
      <c r="BZ10" s="5">
        <f t="shared" si="3"/>
        <v>45055</v>
      </c>
      <c r="CA10" s="5">
        <f t="shared" si="3"/>
        <v>45056</v>
      </c>
      <c r="CB10" s="5">
        <f t="shared" si="3"/>
        <v>45057</v>
      </c>
      <c r="CC10" s="5">
        <f t="shared" si="3"/>
        <v>45058</v>
      </c>
      <c r="CD10" s="5">
        <f t="shared" si="3"/>
        <v>45059</v>
      </c>
      <c r="CE10" s="5">
        <f t="shared" si="3"/>
        <v>45060</v>
      </c>
      <c r="CF10" s="5">
        <f t="shared" si="3"/>
        <v>45061</v>
      </c>
      <c r="CG10" s="5">
        <f t="shared" si="3"/>
        <v>45062</v>
      </c>
      <c r="CH10" s="5">
        <f t="shared" si="3"/>
        <v>45063</v>
      </c>
      <c r="CI10" s="5">
        <f t="shared" si="3"/>
        <v>45064</v>
      </c>
      <c r="CJ10" s="5">
        <f t="shared" si="3"/>
        <v>45065</v>
      </c>
      <c r="CK10" s="5">
        <f t="shared" si="3"/>
        <v>45066</v>
      </c>
      <c r="CL10" s="5">
        <f t="shared" si="3"/>
        <v>45067</v>
      </c>
      <c r="CM10" s="5">
        <f t="shared" si="3"/>
        <v>45068</v>
      </c>
      <c r="CN10" s="5">
        <f t="shared" si="3"/>
        <v>45069</v>
      </c>
      <c r="CO10" s="5">
        <f t="shared" si="3"/>
        <v>45070</v>
      </c>
      <c r="CP10" s="5">
        <f t="shared" si="3"/>
        <v>45071</v>
      </c>
      <c r="CQ10" s="5">
        <f t="shared" si="3"/>
        <v>45072</v>
      </c>
      <c r="CR10" s="5">
        <f t="shared" si="3"/>
        <v>45073</v>
      </c>
      <c r="CS10" s="5">
        <f t="shared" si="3"/>
        <v>45074</v>
      </c>
      <c r="CT10" s="5">
        <f t="shared" si="3"/>
        <v>45075</v>
      </c>
      <c r="CU10" s="5">
        <f t="shared" si="3"/>
        <v>45076</v>
      </c>
      <c r="CV10" s="5">
        <f t="shared" si="3"/>
        <v>45077</v>
      </c>
      <c r="CW10" s="5">
        <f t="shared" si="3"/>
        <v>45078</v>
      </c>
      <c r="CX10" s="5">
        <f t="shared" si="3"/>
        <v>45079</v>
      </c>
      <c r="DB10" s="52" t="s">
        <v>13</v>
      </c>
      <c r="DC10" s="52" t="s">
        <v>1</v>
      </c>
      <c r="DD10" s="52" t="s">
        <v>14</v>
      </c>
      <c r="DE10" s="52" t="s">
        <v>15</v>
      </c>
      <c r="DF10" s="52" t="s">
        <v>16</v>
      </c>
      <c r="DG10" s="52" t="s">
        <v>17</v>
      </c>
      <c r="DH10" s="52" t="s">
        <v>18</v>
      </c>
      <c r="DI10" s="52" t="s">
        <v>19</v>
      </c>
      <c r="DJ10" s="52" t="s">
        <v>20</v>
      </c>
      <c r="DK10" s="145" t="s">
        <v>21</v>
      </c>
      <c r="DL10" s="52" t="s">
        <v>22</v>
      </c>
      <c r="DN10" s="52" t="s">
        <v>13</v>
      </c>
      <c r="DO10" s="52" t="s">
        <v>1</v>
      </c>
      <c r="DP10" s="52" t="s">
        <v>14</v>
      </c>
      <c r="DQ10" s="52" t="s">
        <v>15</v>
      </c>
      <c r="DR10" s="52" t="s">
        <v>16</v>
      </c>
      <c r="DS10" s="52" t="s">
        <v>17</v>
      </c>
      <c r="DT10" s="52" t="s">
        <v>18</v>
      </c>
      <c r="DU10" s="52" t="s">
        <v>19</v>
      </c>
      <c r="DV10" s="52" t="s">
        <v>20</v>
      </c>
      <c r="DW10" s="145" t="s">
        <v>21</v>
      </c>
      <c r="DX10" s="52" t="s">
        <v>22</v>
      </c>
      <c r="DZ10" s="52" t="s">
        <v>13</v>
      </c>
      <c r="EA10" s="52" t="s">
        <v>1</v>
      </c>
      <c r="EB10" s="52" t="s">
        <v>14</v>
      </c>
      <c r="EC10" s="52" t="s">
        <v>15</v>
      </c>
      <c r="ED10" s="52" t="s">
        <v>16</v>
      </c>
      <c r="EE10" s="52" t="s">
        <v>17</v>
      </c>
      <c r="EF10" s="52" t="s">
        <v>18</v>
      </c>
      <c r="EG10" s="52" t="s">
        <v>19</v>
      </c>
      <c r="EH10" s="52" t="s">
        <v>20</v>
      </c>
      <c r="EI10" s="145" t="s">
        <v>21</v>
      </c>
      <c r="EJ10" s="52" t="s">
        <v>22</v>
      </c>
    </row>
    <row r="11" spans="1:140" s="6" customFormat="1" ht="9.75" customHeight="1" x14ac:dyDescent="0.25">
      <c r="A11" s="7"/>
      <c r="B11" s="8"/>
      <c r="C11" s="8"/>
      <c r="D11" s="8"/>
      <c r="E11" s="7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DK11" s="146"/>
      <c r="DW11" s="146"/>
      <c r="EI11" s="146"/>
    </row>
    <row r="12" spans="1:140" ht="27" customHeight="1" x14ac:dyDescent="0.25">
      <c r="A12" s="34">
        <v>1</v>
      </c>
      <c r="B12" s="35" t="s">
        <v>29</v>
      </c>
      <c r="C12" s="71">
        <v>763.46</v>
      </c>
      <c r="D12" s="73">
        <f t="shared" ref="D12:D20" si="4">C12/$C$22</f>
        <v>0.19313970285031964</v>
      </c>
      <c r="E12" s="37" t="s">
        <v>60</v>
      </c>
      <c r="F12" s="38"/>
      <c r="G12" s="86">
        <f>8/9</f>
        <v>0.88888888888888884</v>
      </c>
      <c r="H12" s="86">
        <f>8/9</f>
        <v>0.88888888888888884</v>
      </c>
      <c r="I12" s="86">
        <f>8/9</f>
        <v>0.88888888888888884</v>
      </c>
      <c r="J12" s="86">
        <f>8/9</f>
        <v>0.88888888888888884</v>
      </c>
      <c r="K12" s="86">
        <f>8/9</f>
        <v>0.88888888888888884</v>
      </c>
      <c r="L12" s="87"/>
      <c r="M12" s="87"/>
      <c r="N12" s="86">
        <f>10/9</f>
        <v>1.1111111111111112</v>
      </c>
      <c r="O12" s="86">
        <f>10/9</f>
        <v>1.1111111111111112</v>
      </c>
      <c r="P12" s="86">
        <f>10/9</f>
        <v>1.1111111111111112</v>
      </c>
      <c r="Q12" s="86">
        <f>10/9</f>
        <v>1.1111111111111112</v>
      </c>
      <c r="R12" s="86">
        <f>10/9</f>
        <v>1.1111111111111112</v>
      </c>
      <c r="S12" s="87"/>
      <c r="T12" s="87"/>
      <c r="U12" s="86">
        <f t="shared" ref="U12:Z12" si="5">(14/9)+8</f>
        <v>9.5555555555555554</v>
      </c>
      <c r="V12" s="86">
        <f t="shared" si="5"/>
        <v>9.5555555555555554</v>
      </c>
      <c r="W12" s="86">
        <f t="shared" si="5"/>
        <v>9.5555555555555554</v>
      </c>
      <c r="X12" s="86">
        <f t="shared" si="5"/>
        <v>9.5555555555555554</v>
      </c>
      <c r="Y12" s="86">
        <f t="shared" si="5"/>
        <v>9.5555555555555554</v>
      </c>
      <c r="Z12" s="86">
        <f t="shared" si="5"/>
        <v>9.5555555555555554</v>
      </c>
      <c r="AA12" s="87"/>
      <c r="AB12" s="86">
        <f t="shared" ref="AB12:AG12" si="6">(14/9)+1</f>
        <v>2.5555555555555554</v>
      </c>
      <c r="AC12" s="86">
        <f t="shared" si="6"/>
        <v>2.5555555555555554</v>
      </c>
      <c r="AD12" s="86">
        <f t="shared" si="6"/>
        <v>2.5555555555555554</v>
      </c>
      <c r="AE12" s="86">
        <f t="shared" si="6"/>
        <v>2.5555555555555554</v>
      </c>
      <c r="AF12" s="86">
        <f t="shared" si="6"/>
        <v>2.5555555555555554</v>
      </c>
      <c r="AG12" s="86">
        <f t="shared" si="6"/>
        <v>2.5555555555555554</v>
      </c>
      <c r="AH12" s="87"/>
      <c r="AI12" s="86">
        <f t="shared" ref="AI12:AN12" si="7">18/9</f>
        <v>2</v>
      </c>
      <c r="AJ12" s="86">
        <f t="shared" si="7"/>
        <v>2</v>
      </c>
      <c r="AK12" s="86">
        <f t="shared" si="7"/>
        <v>2</v>
      </c>
      <c r="AL12" s="86">
        <f t="shared" si="7"/>
        <v>2</v>
      </c>
      <c r="AM12" s="86">
        <f t="shared" si="7"/>
        <v>2</v>
      </c>
      <c r="AN12" s="86">
        <f t="shared" si="7"/>
        <v>2</v>
      </c>
      <c r="AO12" s="87"/>
      <c r="AP12" s="86">
        <v>14</v>
      </c>
      <c r="AQ12" s="86">
        <v>14</v>
      </c>
      <c r="AR12" s="86">
        <v>14</v>
      </c>
      <c r="AS12" s="86">
        <v>14</v>
      </c>
      <c r="AT12" s="86">
        <v>14</v>
      </c>
      <c r="AU12" s="87"/>
      <c r="AV12" s="87"/>
      <c r="AW12" s="86">
        <v>14</v>
      </c>
      <c r="AX12" s="86">
        <v>14</v>
      </c>
      <c r="AY12" s="86">
        <v>14</v>
      </c>
      <c r="AZ12" s="86">
        <v>14</v>
      </c>
      <c r="BA12" s="86">
        <v>14</v>
      </c>
      <c r="BB12" s="87"/>
      <c r="BC12" s="87"/>
      <c r="BD12" s="86">
        <v>12</v>
      </c>
      <c r="BE12" s="86">
        <v>12</v>
      </c>
      <c r="BF12" s="86">
        <v>12</v>
      </c>
      <c r="BG12" s="86">
        <v>12</v>
      </c>
      <c r="BH12" s="86">
        <v>12</v>
      </c>
      <c r="BI12" s="87"/>
      <c r="BJ12" s="87"/>
      <c r="BK12" s="86">
        <v>10</v>
      </c>
      <c r="BL12" s="86">
        <v>10</v>
      </c>
      <c r="BM12" s="86">
        <v>10</v>
      </c>
      <c r="BN12" s="86">
        <v>10</v>
      </c>
      <c r="BO12" s="86">
        <v>10</v>
      </c>
      <c r="BP12" s="87"/>
      <c r="BQ12" s="87"/>
      <c r="BR12" s="86">
        <v>6</v>
      </c>
      <c r="BS12" s="86">
        <v>6</v>
      </c>
      <c r="BT12" s="86">
        <v>6</v>
      </c>
      <c r="BU12" s="86">
        <v>6</v>
      </c>
      <c r="BV12" s="86">
        <v>6</v>
      </c>
      <c r="BW12" s="87"/>
      <c r="BX12" s="87"/>
      <c r="BY12" s="86">
        <v>6</v>
      </c>
      <c r="BZ12" s="86">
        <v>6</v>
      </c>
      <c r="CA12" s="86">
        <v>6</v>
      </c>
      <c r="CB12" s="86">
        <v>6</v>
      </c>
      <c r="CC12" s="86">
        <v>6</v>
      </c>
      <c r="CD12" s="87"/>
      <c r="CE12" s="87"/>
      <c r="CF12" s="86"/>
      <c r="CG12" s="86"/>
      <c r="CH12" s="86"/>
      <c r="CI12" s="86"/>
      <c r="CJ12" s="86"/>
      <c r="CK12" s="87"/>
      <c r="CL12" s="87"/>
      <c r="CM12" s="86"/>
      <c r="CN12" s="86"/>
      <c r="CO12" s="86"/>
      <c r="CP12" s="86"/>
      <c r="CQ12" s="86"/>
      <c r="CR12" s="87"/>
      <c r="CS12" s="87"/>
      <c r="CT12" s="86"/>
      <c r="CU12" s="86"/>
      <c r="CV12" s="86"/>
      <c r="CW12" s="86"/>
      <c r="CX12" s="86"/>
      <c r="CY12" s="50">
        <f>C12-SUM(G12:CW12)*2.2</f>
        <v>-126.80666666666673</v>
      </c>
      <c r="DB12" s="55">
        <f>A12</f>
        <v>1</v>
      </c>
      <c r="DC12" s="78" t="str">
        <f>B12</f>
        <v>TUB PU</v>
      </c>
      <c r="DD12" s="68">
        <f>C12</f>
        <v>763.46</v>
      </c>
      <c r="DE12" s="55" t="s">
        <v>23</v>
      </c>
      <c r="DF12" s="55" t="s">
        <v>20</v>
      </c>
      <c r="DG12" s="61">
        <f>IFERROR(AVERAGE(G12:T12),"0")</f>
        <v>0.99999999999999978</v>
      </c>
      <c r="DH12" s="69">
        <f>IFERROR(SUM(G12:T12)/DG12,"0")</f>
        <v>10</v>
      </c>
      <c r="DI12" s="61">
        <f>DG12*DH12*10</f>
        <v>99.999999999999986</v>
      </c>
      <c r="DJ12" s="70">
        <f>($DW$3*$DJ$3)+($DW$4*$DJ$4)</f>
        <v>52.256</v>
      </c>
      <c r="DK12" s="147">
        <v>1.3</v>
      </c>
      <c r="DL12" s="63">
        <f>DI12*DJ12*DK12</f>
        <v>6793.28</v>
      </c>
      <c r="DN12" s="55">
        <f>DB12</f>
        <v>1</v>
      </c>
      <c r="DO12" s="78" t="str">
        <f>DC12</f>
        <v>TUB PU</v>
      </c>
      <c r="DP12" s="68">
        <f>P12</f>
        <v>1.1111111111111112</v>
      </c>
      <c r="DQ12" s="55" t="s">
        <v>23</v>
      </c>
      <c r="DR12" s="55" t="s">
        <v>20</v>
      </c>
      <c r="DS12" s="61">
        <f>IFERROR(AVERAGE(U12:AV12),"0")</f>
        <v>6.7246376811594208</v>
      </c>
      <c r="DT12" s="69">
        <f>IFERROR(SUM(U12:AV12)/DS12,"0")</f>
        <v>23</v>
      </c>
      <c r="DU12" s="61">
        <f>DS12*DT12*10</f>
        <v>1546.666666666667</v>
      </c>
      <c r="DV12" s="70">
        <f t="shared" ref="DV12:DV21" si="8">($DW$3*$DT$3)+($DW$4*$DT$4)</f>
        <v>68.565739505054992</v>
      </c>
      <c r="DW12" s="147">
        <v>1.4</v>
      </c>
      <c r="DX12" s="63">
        <f>DU12*DV12*DW12</f>
        <v>148467.68127494576</v>
      </c>
      <c r="DZ12" s="55">
        <f>DN12</f>
        <v>1</v>
      </c>
      <c r="EA12" s="78" t="str">
        <f>DO12</f>
        <v>TUB PU</v>
      </c>
      <c r="EB12" s="68">
        <f>AB12</f>
        <v>2.5555555555555554</v>
      </c>
      <c r="EC12" s="55" t="s">
        <v>23</v>
      </c>
      <c r="ED12" s="55" t="s">
        <v>20</v>
      </c>
      <c r="EE12" s="61">
        <f>IFERROR(AVERAGE(AW12:CX12),"0")</f>
        <v>9.6</v>
      </c>
      <c r="EF12" s="69">
        <f>IFERROR(SUM(AW12:CX12)/EE12,"0")</f>
        <v>25</v>
      </c>
      <c r="EG12" s="61">
        <f>EE12*EF12*8.8</f>
        <v>2112</v>
      </c>
      <c r="EH12" s="70">
        <f>($EI$3*$EF$3)+($EI$4*$EF$4)</f>
        <v>68.565739505054992</v>
      </c>
      <c r="EI12" s="147">
        <v>1</v>
      </c>
      <c r="EJ12" s="63">
        <f>EG12*EH12*EI12</f>
        <v>144810.84183467613</v>
      </c>
    </row>
    <row r="13" spans="1:140" ht="27" customHeight="1" x14ac:dyDescent="0.25">
      <c r="A13" s="34">
        <v>2</v>
      </c>
      <c r="B13" s="35" t="s">
        <v>30</v>
      </c>
      <c r="C13" s="71">
        <v>64.25</v>
      </c>
      <c r="D13" s="73">
        <f t="shared" si="4"/>
        <v>1.6253930668447644E-2</v>
      </c>
      <c r="E13" s="37" t="s">
        <v>60</v>
      </c>
      <c r="F13" s="38"/>
      <c r="G13" s="86">
        <f t="shared" ref="G13:K20" si="9">8/9</f>
        <v>0.88888888888888884</v>
      </c>
      <c r="H13" s="86">
        <f t="shared" si="9"/>
        <v>0.88888888888888884</v>
      </c>
      <c r="I13" s="86">
        <f t="shared" si="9"/>
        <v>0.88888888888888884</v>
      </c>
      <c r="J13" s="86">
        <f t="shared" si="9"/>
        <v>0.88888888888888884</v>
      </c>
      <c r="K13" s="86">
        <f t="shared" si="9"/>
        <v>0.88888888888888884</v>
      </c>
      <c r="L13" s="87"/>
      <c r="M13" s="87"/>
      <c r="N13" s="86">
        <f t="shared" ref="N13:R20" si="10">10/9</f>
        <v>1.1111111111111112</v>
      </c>
      <c r="O13" s="86">
        <f t="shared" si="10"/>
        <v>1.1111111111111112</v>
      </c>
      <c r="P13" s="86">
        <f t="shared" si="10"/>
        <v>1.1111111111111112</v>
      </c>
      <c r="Q13" s="86">
        <f t="shared" si="10"/>
        <v>1.1111111111111112</v>
      </c>
      <c r="R13" s="86">
        <f t="shared" si="10"/>
        <v>1.1111111111111112</v>
      </c>
      <c r="S13" s="87"/>
      <c r="T13" s="87"/>
      <c r="U13" s="86">
        <f t="shared" ref="U13:Z20" si="11">14/9</f>
        <v>1.5555555555555556</v>
      </c>
      <c r="V13" s="86">
        <f t="shared" si="11"/>
        <v>1.5555555555555556</v>
      </c>
      <c r="W13" s="86">
        <f t="shared" si="11"/>
        <v>1.5555555555555556</v>
      </c>
      <c r="X13" s="86">
        <f t="shared" si="11"/>
        <v>1.5555555555555556</v>
      </c>
      <c r="Y13" s="86">
        <f t="shared" si="11"/>
        <v>1.5555555555555556</v>
      </c>
      <c r="Z13" s="86">
        <f t="shared" si="11"/>
        <v>1.5555555555555556</v>
      </c>
      <c r="AA13" s="87"/>
      <c r="AB13" s="86">
        <f t="shared" ref="AB13:AG20" si="12">14/9</f>
        <v>1.5555555555555556</v>
      </c>
      <c r="AC13" s="86">
        <f t="shared" si="12"/>
        <v>1.5555555555555556</v>
      </c>
      <c r="AD13" s="86">
        <f t="shared" si="12"/>
        <v>1.5555555555555556</v>
      </c>
      <c r="AE13" s="86">
        <f t="shared" si="12"/>
        <v>1.5555555555555556</v>
      </c>
      <c r="AF13" s="86">
        <f t="shared" si="12"/>
        <v>1.5555555555555556</v>
      </c>
      <c r="AG13" s="86">
        <f t="shared" si="12"/>
        <v>1.5555555555555556</v>
      </c>
      <c r="AH13" s="87"/>
      <c r="AI13" s="86">
        <f t="shared" ref="AI13:AN20" si="13">18/9</f>
        <v>2</v>
      </c>
      <c r="AJ13" s="86">
        <f t="shared" si="13"/>
        <v>2</v>
      </c>
      <c r="AK13" s="86">
        <f t="shared" si="13"/>
        <v>2</v>
      </c>
      <c r="AL13" s="86">
        <f t="shared" si="13"/>
        <v>2</v>
      </c>
      <c r="AM13" s="86">
        <f t="shared" si="13"/>
        <v>2</v>
      </c>
      <c r="AN13" s="86">
        <f t="shared" si="13"/>
        <v>2</v>
      </c>
      <c r="AO13" s="87"/>
      <c r="AP13" s="86"/>
      <c r="AQ13" s="86"/>
      <c r="AR13" s="86"/>
      <c r="AS13" s="86"/>
      <c r="AT13" s="86"/>
      <c r="AU13" s="87"/>
      <c r="AV13" s="87"/>
      <c r="AW13" s="86"/>
      <c r="AX13" s="86"/>
      <c r="AY13" s="86"/>
      <c r="AZ13" s="86"/>
      <c r="BA13" s="86"/>
      <c r="BB13" s="87"/>
      <c r="BC13" s="87"/>
      <c r="BD13" s="86"/>
      <c r="BE13" s="86"/>
      <c r="BF13" s="86"/>
      <c r="BG13" s="86"/>
      <c r="BH13" s="86"/>
      <c r="BI13" s="87"/>
      <c r="BJ13" s="87"/>
      <c r="BK13" s="86"/>
      <c r="BL13" s="86"/>
      <c r="BM13" s="86"/>
      <c r="BN13" s="86"/>
      <c r="BO13" s="86"/>
      <c r="BP13" s="87"/>
      <c r="BQ13" s="87"/>
      <c r="BR13" s="86"/>
      <c r="BS13" s="86"/>
      <c r="BT13" s="86"/>
      <c r="BU13" s="86"/>
      <c r="BV13" s="86"/>
      <c r="BW13" s="87"/>
      <c r="BX13" s="87"/>
      <c r="BY13" s="86"/>
      <c r="BZ13" s="86"/>
      <c r="CA13" s="86"/>
      <c r="CB13" s="86"/>
      <c r="CC13" s="86"/>
      <c r="CD13" s="87"/>
      <c r="CE13" s="87"/>
      <c r="CF13" s="86"/>
      <c r="CG13" s="86"/>
      <c r="CH13" s="86"/>
      <c r="CI13" s="86"/>
      <c r="CJ13" s="86"/>
      <c r="CK13" s="87"/>
      <c r="CL13" s="87"/>
      <c r="CM13" s="86"/>
      <c r="CN13" s="86"/>
      <c r="CO13" s="86"/>
      <c r="CP13" s="86"/>
      <c r="CQ13" s="86"/>
      <c r="CR13" s="87"/>
      <c r="CS13" s="87"/>
      <c r="CT13" s="86"/>
      <c r="CU13" s="86"/>
      <c r="CV13" s="86"/>
      <c r="CW13" s="86"/>
      <c r="CX13" s="86"/>
      <c r="CY13" s="50">
        <f>C13-SUM(G13:CW13)*2</f>
        <v>-17.083333333333357</v>
      </c>
      <c r="DB13" s="54">
        <f t="shared" ref="DB13:DD21" si="14">A13</f>
        <v>2</v>
      </c>
      <c r="DC13" s="79" t="str">
        <f t="shared" si="14"/>
        <v>TUB FC</v>
      </c>
      <c r="DD13" s="56">
        <f t="shared" si="14"/>
        <v>64.25</v>
      </c>
      <c r="DE13" s="54" t="s">
        <v>23</v>
      </c>
      <c r="DF13" s="54" t="s">
        <v>20</v>
      </c>
      <c r="DG13" s="61">
        <f t="shared" ref="DG13:DG20" si="15">IFERROR(AVERAGE(G13:T13),"0")</f>
        <v>0.99999999999999978</v>
      </c>
      <c r="DH13" s="69">
        <f t="shared" ref="DH13:DH20" si="16">IFERROR(SUM(G13:T13)/DG13,"0")</f>
        <v>10</v>
      </c>
      <c r="DI13" s="57">
        <f t="shared" ref="DI13:DI20" si="17">DG13*DH13*10</f>
        <v>99.999999999999986</v>
      </c>
      <c r="DJ13" s="70">
        <f t="shared" ref="DJ13:DJ21" si="18">($DW$3*$DJ$3)+($DW$4*$DJ$4)</f>
        <v>52.256</v>
      </c>
      <c r="DK13" s="148">
        <v>1.3</v>
      </c>
      <c r="DL13" s="58">
        <f t="shared" ref="DL13:DL20" si="19">DI13*DJ13*DK13</f>
        <v>6793.28</v>
      </c>
      <c r="DN13" s="55">
        <f t="shared" ref="DN13:DO21" si="20">DB13</f>
        <v>2</v>
      </c>
      <c r="DO13" s="78" t="str">
        <f t="shared" si="20"/>
        <v>TUB FC</v>
      </c>
      <c r="DP13" s="56">
        <f t="shared" ref="DP13:DP20" si="21">P13</f>
        <v>1.1111111111111112</v>
      </c>
      <c r="DQ13" s="54" t="s">
        <v>23</v>
      </c>
      <c r="DR13" s="54" t="s">
        <v>20</v>
      </c>
      <c r="DS13" s="61">
        <f t="shared" ref="DS13:DS20" si="22">IFERROR(AVERAGE(U13:AV13),"0")</f>
        <v>1.7037037037037037</v>
      </c>
      <c r="DT13" s="69">
        <f t="shared" ref="DT13:DT20" si="23">IFERROR(SUM(U13:AV13)/DS13,"0")</f>
        <v>18</v>
      </c>
      <c r="DU13" s="57">
        <f t="shared" ref="DU13:DU20" si="24">DS13*DT13*10</f>
        <v>306.66666666666669</v>
      </c>
      <c r="DV13" s="70">
        <f t="shared" si="8"/>
        <v>68.565739505054992</v>
      </c>
      <c r="DW13" s="148">
        <v>1.4</v>
      </c>
      <c r="DX13" s="58">
        <f t="shared" ref="DX13:DX20" si="25">DU13*DV13*DW13</f>
        <v>29437.55749417028</v>
      </c>
      <c r="DZ13" s="55">
        <f t="shared" ref="DZ13:EA21" si="26">DN13</f>
        <v>2</v>
      </c>
      <c r="EA13" s="78" t="str">
        <f t="shared" si="26"/>
        <v>TUB FC</v>
      </c>
      <c r="EB13" s="56">
        <f t="shared" ref="EB13:EB20" si="27">AB13</f>
        <v>1.5555555555555556</v>
      </c>
      <c r="EC13" s="54" t="s">
        <v>23</v>
      </c>
      <c r="ED13" s="54" t="s">
        <v>20</v>
      </c>
      <c r="EE13" s="61" t="str">
        <f t="shared" ref="EE13:EE20" si="28">IFERROR(AVERAGE(AW13:CX13),"0")</f>
        <v>0</v>
      </c>
      <c r="EF13" s="69" t="str">
        <f t="shared" ref="EF13:EF20" si="29">IFERROR(SUM(AW13:CX13)/EE13,"0")</f>
        <v>0</v>
      </c>
      <c r="EG13" s="57">
        <f t="shared" ref="EG13:EG20" si="30">EE13*EF13*10</f>
        <v>0</v>
      </c>
      <c r="EH13" s="70">
        <f t="shared" ref="EH13:EH21" si="31">($DW$3*$EF$3)+($DW$4*$EF$4)</f>
        <v>68.565739505054992</v>
      </c>
      <c r="EI13" s="148">
        <v>1</v>
      </c>
      <c r="EJ13" s="58">
        <f t="shared" ref="EJ13:EJ20" si="32">EG13*EH13*EI13</f>
        <v>0</v>
      </c>
    </row>
    <row r="14" spans="1:140" ht="27" customHeight="1" x14ac:dyDescent="0.25">
      <c r="A14" s="34">
        <v>3</v>
      </c>
      <c r="B14" s="35" t="s">
        <v>31</v>
      </c>
      <c r="C14" s="71">
        <v>2194</v>
      </c>
      <c r="D14" s="73">
        <f t="shared" si="4"/>
        <v>0.55503694765095923</v>
      </c>
      <c r="E14" s="37" t="s">
        <v>60</v>
      </c>
      <c r="F14" s="38"/>
      <c r="G14" s="86">
        <f t="shared" si="9"/>
        <v>0.88888888888888884</v>
      </c>
      <c r="H14" s="86">
        <f t="shared" si="9"/>
        <v>0.88888888888888884</v>
      </c>
      <c r="I14" s="86">
        <f t="shared" si="9"/>
        <v>0.88888888888888884</v>
      </c>
      <c r="J14" s="86">
        <f t="shared" si="9"/>
        <v>0.88888888888888884</v>
      </c>
      <c r="K14" s="86">
        <f t="shared" si="9"/>
        <v>0.88888888888888884</v>
      </c>
      <c r="L14" s="87"/>
      <c r="M14" s="87"/>
      <c r="N14" s="86">
        <f t="shared" si="10"/>
        <v>1.1111111111111112</v>
      </c>
      <c r="O14" s="86">
        <f t="shared" si="10"/>
        <v>1.1111111111111112</v>
      </c>
      <c r="P14" s="86">
        <f t="shared" si="10"/>
        <v>1.1111111111111112</v>
      </c>
      <c r="Q14" s="86">
        <f t="shared" si="10"/>
        <v>1.1111111111111112</v>
      </c>
      <c r="R14" s="86">
        <f t="shared" si="10"/>
        <v>1.1111111111111112</v>
      </c>
      <c r="S14" s="87"/>
      <c r="T14" s="87"/>
      <c r="U14" s="86">
        <f t="shared" si="11"/>
        <v>1.5555555555555556</v>
      </c>
      <c r="V14" s="86">
        <f t="shared" si="11"/>
        <v>1.5555555555555556</v>
      </c>
      <c r="W14" s="86">
        <f t="shared" si="11"/>
        <v>1.5555555555555556</v>
      </c>
      <c r="X14" s="86">
        <f t="shared" si="11"/>
        <v>1.5555555555555556</v>
      </c>
      <c r="Y14" s="86">
        <f t="shared" si="11"/>
        <v>1.5555555555555556</v>
      </c>
      <c r="Z14" s="86">
        <f t="shared" si="11"/>
        <v>1.5555555555555556</v>
      </c>
      <c r="AA14" s="87"/>
      <c r="AB14" s="86">
        <v>8</v>
      </c>
      <c r="AC14" s="86">
        <v>8</v>
      </c>
      <c r="AD14" s="86">
        <v>8</v>
      </c>
      <c r="AE14" s="86">
        <v>8</v>
      </c>
      <c r="AF14" s="86">
        <v>8</v>
      </c>
      <c r="AG14" s="86">
        <v>8</v>
      </c>
      <c r="AH14" s="87"/>
      <c r="AI14" s="86">
        <v>12</v>
      </c>
      <c r="AJ14" s="86">
        <v>12</v>
      </c>
      <c r="AK14" s="86">
        <v>12</v>
      </c>
      <c r="AL14" s="86">
        <v>12</v>
      </c>
      <c r="AM14" s="86">
        <v>12</v>
      </c>
      <c r="AN14" s="86">
        <v>12</v>
      </c>
      <c r="AO14" s="87"/>
      <c r="AP14" s="86">
        <v>18</v>
      </c>
      <c r="AQ14" s="86">
        <v>18</v>
      </c>
      <c r="AR14" s="86">
        <v>18</v>
      </c>
      <c r="AS14" s="86">
        <v>18</v>
      </c>
      <c r="AT14" s="86">
        <v>18</v>
      </c>
      <c r="AU14" s="87"/>
      <c r="AV14" s="87"/>
      <c r="AW14" s="86">
        <v>20</v>
      </c>
      <c r="AX14" s="86">
        <v>20</v>
      </c>
      <c r="AY14" s="86">
        <v>20</v>
      </c>
      <c r="AZ14" s="86">
        <v>20</v>
      </c>
      <c r="BA14" s="86">
        <v>20</v>
      </c>
      <c r="BB14" s="87"/>
      <c r="BC14" s="87"/>
      <c r="BD14" s="86">
        <v>20</v>
      </c>
      <c r="BE14" s="86">
        <v>20</v>
      </c>
      <c r="BF14" s="86">
        <v>20</v>
      </c>
      <c r="BG14" s="86">
        <v>20</v>
      </c>
      <c r="BH14" s="86">
        <v>20</v>
      </c>
      <c r="BI14" s="87"/>
      <c r="BJ14" s="87"/>
      <c r="BK14" s="86">
        <v>20</v>
      </c>
      <c r="BL14" s="86">
        <v>20</v>
      </c>
      <c r="BM14" s="86">
        <v>20</v>
      </c>
      <c r="BN14" s="86">
        <v>20</v>
      </c>
      <c r="BO14" s="86">
        <v>20</v>
      </c>
      <c r="BP14" s="87"/>
      <c r="BQ14" s="87"/>
      <c r="BR14" s="86">
        <v>20</v>
      </c>
      <c r="BS14" s="86">
        <v>20</v>
      </c>
      <c r="BT14" s="86">
        <v>20</v>
      </c>
      <c r="BU14" s="86">
        <v>20</v>
      </c>
      <c r="BV14" s="86">
        <v>20</v>
      </c>
      <c r="BW14" s="87"/>
      <c r="BX14" s="87"/>
      <c r="BY14" s="86">
        <v>18</v>
      </c>
      <c r="BZ14" s="86">
        <v>18</v>
      </c>
      <c r="CA14" s="86">
        <v>18</v>
      </c>
      <c r="CB14" s="86">
        <v>18</v>
      </c>
      <c r="CC14" s="86">
        <v>18</v>
      </c>
      <c r="CD14" s="87"/>
      <c r="CE14" s="87"/>
      <c r="CF14" s="86">
        <v>15</v>
      </c>
      <c r="CG14" s="86">
        <v>15</v>
      </c>
      <c r="CH14" s="86">
        <v>15</v>
      </c>
      <c r="CI14" s="86">
        <v>15</v>
      </c>
      <c r="CJ14" s="86">
        <v>15</v>
      </c>
      <c r="CK14" s="87"/>
      <c r="CL14" s="87"/>
      <c r="CM14" s="86">
        <v>12</v>
      </c>
      <c r="CN14" s="86">
        <v>12</v>
      </c>
      <c r="CO14" s="86">
        <v>12</v>
      </c>
      <c r="CP14" s="86">
        <v>12</v>
      </c>
      <c r="CQ14" s="86">
        <v>12</v>
      </c>
      <c r="CR14" s="87"/>
      <c r="CS14" s="87"/>
      <c r="CT14" s="86">
        <v>6</v>
      </c>
      <c r="CU14" s="86">
        <v>6</v>
      </c>
      <c r="CV14" s="86">
        <v>6</v>
      </c>
      <c r="CW14" s="86">
        <v>6</v>
      </c>
      <c r="CX14" s="86">
        <v>6</v>
      </c>
      <c r="CY14" s="50">
        <f>C14-SUM(G14:CW14)*2.5</f>
        <v>-1.8333333333334849</v>
      </c>
      <c r="DB14" s="54">
        <f t="shared" si="14"/>
        <v>3</v>
      </c>
      <c r="DC14" s="79" t="str">
        <f t="shared" si="14"/>
        <v>TUB LÃ</v>
      </c>
      <c r="DD14" s="56">
        <f t="shared" si="14"/>
        <v>2194</v>
      </c>
      <c r="DE14" s="54" t="s">
        <v>23</v>
      </c>
      <c r="DF14" s="54" t="s">
        <v>20</v>
      </c>
      <c r="DG14" s="61">
        <f t="shared" si="15"/>
        <v>0.99999999999999978</v>
      </c>
      <c r="DH14" s="69">
        <f t="shared" si="16"/>
        <v>10</v>
      </c>
      <c r="DI14" s="57">
        <f t="shared" si="17"/>
        <v>99.999999999999986</v>
      </c>
      <c r="DJ14" s="70">
        <f t="shared" si="18"/>
        <v>52.256</v>
      </c>
      <c r="DK14" s="148">
        <v>1.3</v>
      </c>
      <c r="DL14" s="58">
        <f t="shared" si="19"/>
        <v>6793.28</v>
      </c>
      <c r="DN14" s="55">
        <f t="shared" si="20"/>
        <v>3</v>
      </c>
      <c r="DO14" s="78" t="str">
        <f t="shared" si="20"/>
        <v>TUB LÃ</v>
      </c>
      <c r="DP14" s="56">
        <f t="shared" si="21"/>
        <v>1.1111111111111112</v>
      </c>
      <c r="DQ14" s="54" t="s">
        <v>23</v>
      </c>
      <c r="DR14" s="54" t="s">
        <v>20</v>
      </c>
      <c r="DS14" s="61">
        <f t="shared" si="22"/>
        <v>9.5362318840579707</v>
      </c>
      <c r="DT14" s="69">
        <f t="shared" si="23"/>
        <v>23</v>
      </c>
      <c r="DU14" s="57">
        <f t="shared" si="24"/>
        <v>2193.333333333333</v>
      </c>
      <c r="DV14" s="70">
        <f t="shared" si="8"/>
        <v>68.565739505054992</v>
      </c>
      <c r="DW14" s="148">
        <v>1.4</v>
      </c>
      <c r="DX14" s="58">
        <f t="shared" si="25"/>
        <v>210542.53077352213</v>
      </c>
      <c r="DZ14" s="55">
        <f t="shared" si="26"/>
        <v>3</v>
      </c>
      <c r="EA14" s="78" t="str">
        <f t="shared" si="26"/>
        <v>TUB LÃ</v>
      </c>
      <c r="EB14" s="56">
        <f t="shared" si="27"/>
        <v>8</v>
      </c>
      <c r="EC14" s="54" t="s">
        <v>23</v>
      </c>
      <c r="ED14" s="54" t="s">
        <v>20</v>
      </c>
      <c r="EE14" s="61">
        <f t="shared" si="28"/>
        <v>16.375</v>
      </c>
      <c r="EF14" s="69">
        <f t="shared" si="29"/>
        <v>40</v>
      </c>
      <c r="EG14" s="57">
        <f t="shared" si="30"/>
        <v>6550</v>
      </c>
      <c r="EH14" s="70">
        <f t="shared" si="31"/>
        <v>68.565739505054992</v>
      </c>
      <c r="EI14" s="148">
        <v>1</v>
      </c>
      <c r="EJ14" s="58">
        <f t="shared" si="32"/>
        <v>449105.59375811019</v>
      </c>
    </row>
    <row r="15" spans="1:140" ht="27" customHeight="1" x14ac:dyDescent="0.25">
      <c r="A15" s="34">
        <v>4</v>
      </c>
      <c r="B15" s="35" t="s">
        <v>32</v>
      </c>
      <c r="C15" s="71">
        <v>41.57</v>
      </c>
      <c r="D15" s="73">
        <f t="shared" si="4"/>
        <v>1.0516356387352039E-2</v>
      </c>
      <c r="E15" s="37" t="s">
        <v>60</v>
      </c>
      <c r="F15" s="38"/>
      <c r="G15" s="86">
        <f t="shared" si="9"/>
        <v>0.88888888888888884</v>
      </c>
      <c r="H15" s="86">
        <f t="shared" si="9"/>
        <v>0.88888888888888884</v>
      </c>
      <c r="I15" s="86">
        <f t="shared" si="9"/>
        <v>0.88888888888888884</v>
      </c>
      <c r="J15" s="86">
        <f t="shared" si="9"/>
        <v>0.88888888888888884</v>
      </c>
      <c r="K15" s="86">
        <f t="shared" si="9"/>
        <v>0.88888888888888884</v>
      </c>
      <c r="L15" s="87"/>
      <c r="M15" s="87"/>
      <c r="N15" s="86">
        <f t="shared" si="10"/>
        <v>1.1111111111111112</v>
      </c>
      <c r="O15" s="86">
        <f t="shared" si="10"/>
        <v>1.1111111111111112</v>
      </c>
      <c r="P15" s="86">
        <f t="shared" si="10"/>
        <v>1.1111111111111112</v>
      </c>
      <c r="Q15" s="86">
        <f t="shared" si="10"/>
        <v>1.1111111111111112</v>
      </c>
      <c r="R15" s="86">
        <f t="shared" si="10"/>
        <v>1.1111111111111112</v>
      </c>
      <c r="S15" s="87"/>
      <c r="T15" s="87"/>
      <c r="U15" s="86">
        <f t="shared" si="11"/>
        <v>1.5555555555555556</v>
      </c>
      <c r="V15" s="86">
        <f t="shared" si="11"/>
        <v>1.5555555555555556</v>
      </c>
      <c r="W15" s="86">
        <f t="shared" si="11"/>
        <v>1.5555555555555556</v>
      </c>
      <c r="X15" s="86">
        <f t="shared" si="11"/>
        <v>1.5555555555555556</v>
      </c>
      <c r="Y15" s="86">
        <f t="shared" si="11"/>
        <v>1.5555555555555556</v>
      </c>
      <c r="Z15" s="86">
        <f t="shared" si="11"/>
        <v>1.5555555555555556</v>
      </c>
      <c r="AA15" s="87"/>
      <c r="AB15" s="86">
        <f t="shared" si="12"/>
        <v>1.5555555555555556</v>
      </c>
      <c r="AC15" s="86">
        <f t="shared" si="12"/>
        <v>1.5555555555555556</v>
      </c>
      <c r="AD15" s="86">
        <f t="shared" si="12"/>
        <v>1.5555555555555556</v>
      </c>
      <c r="AE15" s="86">
        <f t="shared" si="12"/>
        <v>1.5555555555555556</v>
      </c>
      <c r="AF15" s="86">
        <f t="shared" si="12"/>
        <v>1.5555555555555556</v>
      </c>
      <c r="AG15" s="86">
        <f t="shared" si="12"/>
        <v>1.5555555555555556</v>
      </c>
      <c r="AH15" s="87"/>
      <c r="AI15" s="86">
        <f t="shared" si="13"/>
        <v>2</v>
      </c>
      <c r="AJ15" s="86">
        <f t="shared" si="13"/>
        <v>2</v>
      </c>
      <c r="AK15" s="86">
        <f t="shared" si="13"/>
        <v>2</v>
      </c>
      <c r="AL15" s="86">
        <f t="shared" si="13"/>
        <v>2</v>
      </c>
      <c r="AM15" s="86">
        <f t="shared" si="13"/>
        <v>2</v>
      </c>
      <c r="AN15" s="86">
        <f t="shared" si="13"/>
        <v>2</v>
      </c>
      <c r="AO15" s="87"/>
      <c r="AP15" s="86"/>
      <c r="AQ15" s="86"/>
      <c r="AR15" s="86"/>
      <c r="AS15" s="86"/>
      <c r="AT15" s="86"/>
      <c r="AU15" s="87"/>
      <c r="AV15" s="87"/>
      <c r="AW15" s="86"/>
      <c r="AX15" s="86"/>
      <c r="AY15" s="86"/>
      <c r="AZ15" s="86"/>
      <c r="BA15" s="86"/>
      <c r="BB15" s="87"/>
      <c r="BC15" s="87"/>
      <c r="BD15" s="86"/>
      <c r="BE15" s="86"/>
      <c r="BF15" s="86"/>
      <c r="BG15" s="86"/>
      <c r="BH15" s="86"/>
      <c r="BI15" s="87"/>
      <c r="BJ15" s="87"/>
      <c r="BK15" s="86"/>
      <c r="BL15" s="86"/>
      <c r="BM15" s="86"/>
      <c r="BN15" s="86"/>
      <c r="BO15" s="86"/>
      <c r="BP15" s="87"/>
      <c r="BQ15" s="87"/>
      <c r="BR15" s="86"/>
      <c r="BS15" s="86"/>
      <c r="BT15" s="86"/>
      <c r="BU15" s="86"/>
      <c r="BV15" s="86"/>
      <c r="BW15" s="87"/>
      <c r="BX15" s="87"/>
      <c r="BY15" s="86"/>
      <c r="BZ15" s="86"/>
      <c r="CA15" s="86"/>
      <c r="CB15" s="86"/>
      <c r="CC15" s="86"/>
      <c r="CD15" s="87"/>
      <c r="CE15" s="87"/>
      <c r="CF15" s="86"/>
      <c r="CG15" s="86"/>
      <c r="CH15" s="86"/>
      <c r="CI15" s="86"/>
      <c r="CJ15" s="86"/>
      <c r="CK15" s="87"/>
      <c r="CL15" s="87"/>
      <c r="CM15" s="86"/>
      <c r="CN15" s="86"/>
      <c r="CO15" s="86"/>
      <c r="CP15" s="86"/>
      <c r="CQ15" s="86"/>
      <c r="CR15" s="87"/>
      <c r="CS15" s="87"/>
      <c r="CT15" s="86"/>
      <c r="CU15" s="86"/>
      <c r="CV15" s="86"/>
      <c r="CW15" s="86"/>
      <c r="CX15" s="86"/>
      <c r="CY15" s="50">
        <f>C15-SUM(G15:CW15)*1.5</f>
        <v>-19.430000000000014</v>
      </c>
      <c r="DB15" s="54">
        <f t="shared" si="14"/>
        <v>4</v>
      </c>
      <c r="DC15" s="79" t="str">
        <f t="shared" si="14"/>
        <v>CUI TUB PYROGEL</v>
      </c>
      <c r="DD15" s="56">
        <f t="shared" si="14"/>
        <v>41.57</v>
      </c>
      <c r="DE15" s="54" t="s">
        <v>23</v>
      </c>
      <c r="DF15" s="54" t="s">
        <v>20</v>
      </c>
      <c r="DG15" s="61">
        <f t="shared" si="15"/>
        <v>0.99999999999999978</v>
      </c>
      <c r="DH15" s="69">
        <f t="shared" si="16"/>
        <v>10</v>
      </c>
      <c r="DI15" s="57">
        <f t="shared" si="17"/>
        <v>99.999999999999986</v>
      </c>
      <c r="DJ15" s="70">
        <f t="shared" si="18"/>
        <v>52.256</v>
      </c>
      <c r="DK15" s="148">
        <v>1.3</v>
      </c>
      <c r="DL15" s="58">
        <f t="shared" si="19"/>
        <v>6793.28</v>
      </c>
      <c r="DN15" s="55">
        <f t="shared" si="20"/>
        <v>4</v>
      </c>
      <c r="DO15" s="78" t="str">
        <f t="shared" si="20"/>
        <v>CUI TUB PYROGEL</v>
      </c>
      <c r="DP15" s="56">
        <f t="shared" si="21"/>
        <v>1.1111111111111112</v>
      </c>
      <c r="DQ15" s="54" t="s">
        <v>23</v>
      </c>
      <c r="DR15" s="54" t="s">
        <v>20</v>
      </c>
      <c r="DS15" s="61">
        <f t="shared" si="22"/>
        <v>1.7037037037037037</v>
      </c>
      <c r="DT15" s="69">
        <f t="shared" si="23"/>
        <v>18</v>
      </c>
      <c r="DU15" s="57">
        <f t="shared" si="24"/>
        <v>306.66666666666669</v>
      </c>
      <c r="DV15" s="70">
        <f t="shared" si="8"/>
        <v>68.565739505054992</v>
      </c>
      <c r="DW15" s="148">
        <v>1.4</v>
      </c>
      <c r="DX15" s="58">
        <f t="shared" si="25"/>
        <v>29437.55749417028</v>
      </c>
      <c r="DZ15" s="55">
        <f t="shared" si="26"/>
        <v>4</v>
      </c>
      <c r="EA15" s="78" t="str">
        <f t="shared" si="26"/>
        <v>CUI TUB PYROGEL</v>
      </c>
      <c r="EB15" s="56">
        <f t="shared" si="27"/>
        <v>1.5555555555555556</v>
      </c>
      <c r="EC15" s="54" t="s">
        <v>23</v>
      </c>
      <c r="ED15" s="54" t="s">
        <v>20</v>
      </c>
      <c r="EE15" s="61" t="str">
        <f t="shared" si="28"/>
        <v>0</v>
      </c>
      <c r="EF15" s="69" t="str">
        <f t="shared" si="29"/>
        <v>0</v>
      </c>
      <c r="EG15" s="57">
        <f t="shared" si="30"/>
        <v>0</v>
      </c>
      <c r="EH15" s="70">
        <f t="shared" si="31"/>
        <v>68.565739505054992</v>
      </c>
      <c r="EI15" s="148">
        <v>1</v>
      </c>
      <c r="EJ15" s="58">
        <f t="shared" si="32"/>
        <v>0</v>
      </c>
    </row>
    <row r="16" spans="1:140" ht="27" customHeight="1" x14ac:dyDescent="0.25">
      <c r="A16" s="34">
        <v>5</v>
      </c>
      <c r="B16" s="35" t="s">
        <v>33</v>
      </c>
      <c r="C16" s="71">
        <v>0</v>
      </c>
      <c r="D16" s="73">
        <f t="shared" si="4"/>
        <v>0</v>
      </c>
      <c r="E16" s="37" t="s">
        <v>60</v>
      </c>
      <c r="F16" s="38"/>
      <c r="G16" s="86"/>
      <c r="H16" s="86"/>
      <c r="I16" s="86"/>
      <c r="J16" s="86"/>
      <c r="K16" s="86"/>
      <c r="L16" s="87"/>
      <c r="M16" s="87"/>
      <c r="N16" s="86"/>
      <c r="O16" s="86"/>
      <c r="P16" s="86"/>
      <c r="Q16" s="86"/>
      <c r="R16" s="86"/>
      <c r="S16" s="87"/>
      <c r="T16" s="87"/>
      <c r="U16" s="86"/>
      <c r="V16" s="86"/>
      <c r="W16" s="86"/>
      <c r="X16" s="86"/>
      <c r="Y16" s="86"/>
      <c r="Z16" s="86"/>
      <c r="AA16" s="87"/>
      <c r="AB16" s="86"/>
      <c r="AC16" s="86"/>
      <c r="AD16" s="86"/>
      <c r="AE16" s="86"/>
      <c r="AF16" s="86"/>
      <c r="AG16" s="86"/>
      <c r="AH16" s="87"/>
      <c r="AI16" s="86"/>
      <c r="AJ16" s="86"/>
      <c r="AK16" s="86"/>
      <c r="AL16" s="86"/>
      <c r="AM16" s="86"/>
      <c r="AN16" s="86"/>
      <c r="AO16" s="87"/>
      <c r="AP16" s="86"/>
      <c r="AQ16" s="86"/>
      <c r="AR16" s="86"/>
      <c r="AS16" s="86"/>
      <c r="AT16" s="86"/>
      <c r="AU16" s="87"/>
      <c r="AV16" s="87"/>
      <c r="AW16" s="86"/>
      <c r="AX16" s="86"/>
      <c r="AY16" s="86"/>
      <c r="AZ16" s="86"/>
      <c r="BA16" s="86"/>
      <c r="BB16" s="87"/>
      <c r="BC16" s="87"/>
      <c r="BD16" s="86"/>
      <c r="BE16" s="86"/>
      <c r="BF16" s="86"/>
      <c r="BG16" s="86"/>
      <c r="BH16" s="86"/>
      <c r="BI16" s="87"/>
      <c r="BJ16" s="87"/>
      <c r="BK16" s="86"/>
      <c r="BL16" s="86"/>
      <c r="BM16" s="86"/>
      <c r="BN16" s="86"/>
      <c r="BO16" s="86"/>
      <c r="BP16" s="87"/>
      <c r="BQ16" s="87"/>
      <c r="BR16" s="86"/>
      <c r="BS16" s="86"/>
      <c r="BT16" s="86"/>
      <c r="BU16" s="86"/>
      <c r="BV16" s="86"/>
      <c r="BW16" s="87"/>
      <c r="BX16" s="87"/>
      <c r="BY16" s="86"/>
      <c r="BZ16" s="86"/>
      <c r="CA16" s="86"/>
      <c r="CB16" s="86"/>
      <c r="CC16" s="86"/>
      <c r="CD16" s="87"/>
      <c r="CE16" s="87"/>
      <c r="CF16" s="86"/>
      <c r="CG16" s="86"/>
      <c r="CH16" s="86"/>
      <c r="CI16" s="86"/>
      <c r="CJ16" s="86"/>
      <c r="CK16" s="87"/>
      <c r="CL16" s="87"/>
      <c r="CM16" s="86"/>
      <c r="CN16" s="86"/>
      <c r="CO16" s="86"/>
      <c r="CP16" s="86"/>
      <c r="CQ16" s="86"/>
      <c r="CR16" s="87"/>
      <c r="CS16" s="87"/>
      <c r="CT16" s="86"/>
      <c r="CU16" s="86"/>
      <c r="CV16" s="86"/>
      <c r="CW16" s="86"/>
      <c r="CX16" s="86"/>
      <c r="CY16" s="50">
        <f>C16-SUM(G16:CW16)*1</f>
        <v>0</v>
      </c>
      <c r="DB16" s="54">
        <f t="shared" si="14"/>
        <v>5</v>
      </c>
      <c r="DC16" s="79" t="str">
        <f t="shared" si="14"/>
        <v>CUI TUB CRYOGEL</v>
      </c>
      <c r="DD16" s="56">
        <f t="shared" si="14"/>
        <v>0</v>
      </c>
      <c r="DE16" s="54" t="s">
        <v>23</v>
      </c>
      <c r="DF16" s="54" t="s">
        <v>20</v>
      </c>
      <c r="DG16" s="61" t="str">
        <f t="shared" si="15"/>
        <v>0</v>
      </c>
      <c r="DH16" s="69" t="str">
        <f t="shared" si="16"/>
        <v>0</v>
      </c>
      <c r="DI16" s="57">
        <f t="shared" si="17"/>
        <v>0</v>
      </c>
      <c r="DJ16" s="70">
        <f t="shared" si="18"/>
        <v>52.256</v>
      </c>
      <c r="DK16" s="148">
        <v>1.3</v>
      </c>
      <c r="DL16" s="58">
        <f t="shared" si="19"/>
        <v>0</v>
      </c>
      <c r="DN16" s="55">
        <f t="shared" si="20"/>
        <v>5</v>
      </c>
      <c r="DO16" s="78" t="str">
        <f t="shared" si="20"/>
        <v>CUI TUB CRYOGEL</v>
      </c>
      <c r="DP16" s="56">
        <f t="shared" si="21"/>
        <v>0</v>
      </c>
      <c r="DQ16" s="54" t="s">
        <v>23</v>
      </c>
      <c r="DR16" s="54" t="s">
        <v>20</v>
      </c>
      <c r="DS16" s="61" t="str">
        <f t="shared" si="22"/>
        <v>0</v>
      </c>
      <c r="DT16" s="69" t="str">
        <f t="shared" si="23"/>
        <v>0</v>
      </c>
      <c r="DU16" s="57">
        <f t="shared" si="24"/>
        <v>0</v>
      </c>
      <c r="DV16" s="70">
        <f t="shared" si="8"/>
        <v>68.565739505054992</v>
      </c>
      <c r="DW16" s="148">
        <v>1.4</v>
      </c>
      <c r="DX16" s="58">
        <f t="shared" si="25"/>
        <v>0</v>
      </c>
      <c r="DZ16" s="55">
        <f t="shared" si="26"/>
        <v>5</v>
      </c>
      <c r="EA16" s="78" t="str">
        <f t="shared" si="26"/>
        <v>CUI TUB CRYOGEL</v>
      </c>
      <c r="EB16" s="56">
        <f t="shared" si="27"/>
        <v>0</v>
      </c>
      <c r="EC16" s="54" t="s">
        <v>23</v>
      </c>
      <c r="ED16" s="54" t="s">
        <v>20</v>
      </c>
      <c r="EE16" s="61" t="str">
        <f t="shared" si="28"/>
        <v>0</v>
      </c>
      <c r="EF16" s="69" t="str">
        <f t="shared" si="29"/>
        <v>0</v>
      </c>
      <c r="EG16" s="57">
        <f t="shared" si="30"/>
        <v>0</v>
      </c>
      <c r="EH16" s="70">
        <f t="shared" si="31"/>
        <v>68.565739505054992</v>
      </c>
      <c r="EI16" s="148">
        <v>1</v>
      </c>
      <c r="EJ16" s="58">
        <f t="shared" si="32"/>
        <v>0</v>
      </c>
    </row>
    <row r="17" spans="1:140" ht="27" customHeight="1" x14ac:dyDescent="0.25">
      <c r="A17" s="34">
        <v>6</v>
      </c>
      <c r="B17" s="35" t="s">
        <v>34</v>
      </c>
      <c r="C17" s="71">
        <v>5.19</v>
      </c>
      <c r="D17" s="73">
        <f t="shared" si="4"/>
        <v>1.3129634267586502E-3</v>
      </c>
      <c r="E17" s="37" t="s">
        <v>61</v>
      </c>
      <c r="F17" s="38"/>
      <c r="G17" s="86">
        <f t="shared" si="9"/>
        <v>0.88888888888888884</v>
      </c>
      <c r="H17" s="86">
        <f t="shared" si="9"/>
        <v>0.88888888888888884</v>
      </c>
      <c r="I17" s="86">
        <f t="shared" si="9"/>
        <v>0.88888888888888884</v>
      </c>
      <c r="J17" s="86">
        <f t="shared" si="9"/>
        <v>0.88888888888888884</v>
      </c>
      <c r="K17" s="86">
        <f t="shared" si="9"/>
        <v>0.88888888888888884</v>
      </c>
      <c r="L17" s="87"/>
      <c r="M17" s="87"/>
      <c r="N17" s="86">
        <f t="shared" si="10"/>
        <v>1.1111111111111112</v>
      </c>
      <c r="O17" s="86">
        <f t="shared" si="10"/>
        <v>1.1111111111111112</v>
      </c>
      <c r="P17" s="86">
        <f t="shared" si="10"/>
        <v>1.1111111111111112</v>
      </c>
      <c r="Q17" s="86">
        <f t="shared" si="10"/>
        <v>1.1111111111111112</v>
      </c>
      <c r="R17" s="86">
        <f t="shared" si="10"/>
        <v>1.1111111111111112</v>
      </c>
      <c r="S17" s="87"/>
      <c r="T17" s="87"/>
      <c r="U17" s="86">
        <f t="shared" si="11"/>
        <v>1.5555555555555556</v>
      </c>
      <c r="V17" s="86">
        <f t="shared" si="11"/>
        <v>1.5555555555555556</v>
      </c>
      <c r="W17" s="86">
        <f t="shared" si="11"/>
        <v>1.5555555555555556</v>
      </c>
      <c r="X17" s="86">
        <f t="shared" si="11"/>
        <v>1.5555555555555556</v>
      </c>
      <c r="Y17" s="86">
        <f t="shared" si="11"/>
        <v>1.5555555555555556</v>
      </c>
      <c r="Z17" s="86">
        <f t="shared" si="11"/>
        <v>1.5555555555555556</v>
      </c>
      <c r="AA17" s="87"/>
      <c r="AB17" s="86">
        <f t="shared" si="12"/>
        <v>1.5555555555555556</v>
      </c>
      <c r="AC17" s="86">
        <f t="shared" si="12"/>
        <v>1.5555555555555556</v>
      </c>
      <c r="AD17" s="86">
        <f t="shared" si="12"/>
        <v>1.5555555555555556</v>
      </c>
      <c r="AE17" s="86">
        <f t="shared" si="12"/>
        <v>1.5555555555555556</v>
      </c>
      <c r="AF17" s="86">
        <f t="shared" si="12"/>
        <v>1.5555555555555556</v>
      </c>
      <c r="AG17" s="86">
        <f t="shared" si="12"/>
        <v>1.5555555555555556</v>
      </c>
      <c r="AH17" s="87"/>
      <c r="AI17" s="86">
        <f t="shared" si="13"/>
        <v>2</v>
      </c>
      <c r="AJ17" s="86">
        <f t="shared" si="13"/>
        <v>2</v>
      </c>
      <c r="AK17" s="86">
        <f t="shared" si="13"/>
        <v>2</v>
      </c>
      <c r="AL17" s="86">
        <f t="shared" si="13"/>
        <v>2</v>
      </c>
      <c r="AM17" s="86">
        <f t="shared" si="13"/>
        <v>2</v>
      </c>
      <c r="AN17" s="86">
        <f t="shared" si="13"/>
        <v>2</v>
      </c>
      <c r="AO17" s="87"/>
      <c r="AP17" s="86"/>
      <c r="AQ17" s="86"/>
      <c r="AR17" s="86"/>
      <c r="AS17" s="86"/>
      <c r="AT17" s="86"/>
      <c r="AU17" s="87"/>
      <c r="AV17" s="87"/>
      <c r="AW17" s="86"/>
      <c r="AX17" s="86"/>
      <c r="AY17" s="86"/>
      <c r="AZ17" s="86"/>
      <c r="BA17" s="86"/>
      <c r="BB17" s="87"/>
      <c r="BC17" s="87"/>
      <c r="BD17" s="86"/>
      <c r="BE17" s="86"/>
      <c r="BF17" s="86"/>
      <c r="BG17" s="86"/>
      <c r="BH17" s="86"/>
      <c r="BI17" s="87"/>
      <c r="BJ17" s="87"/>
      <c r="BK17" s="86"/>
      <c r="BL17" s="86"/>
      <c r="BM17" s="86"/>
      <c r="BN17" s="86"/>
      <c r="BO17" s="86"/>
      <c r="BP17" s="87"/>
      <c r="BQ17" s="87"/>
      <c r="BR17" s="86"/>
      <c r="BS17" s="86"/>
      <c r="BT17" s="86"/>
      <c r="BU17" s="86"/>
      <c r="BV17" s="86"/>
      <c r="BW17" s="87"/>
      <c r="BX17" s="87"/>
      <c r="BY17" s="86"/>
      <c r="BZ17" s="86"/>
      <c r="CA17" s="86"/>
      <c r="CB17" s="86"/>
      <c r="CC17" s="86"/>
      <c r="CD17" s="87"/>
      <c r="CE17" s="87"/>
      <c r="CF17" s="86"/>
      <c r="CG17" s="86"/>
      <c r="CH17" s="86"/>
      <c r="CI17" s="86"/>
      <c r="CJ17" s="86"/>
      <c r="CK17" s="87"/>
      <c r="CL17" s="87"/>
      <c r="CM17" s="86"/>
      <c r="CN17" s="86"/>
      <c r="CO17" s="86"/>
      <c r="CP17" s="86"/>
      <c r="CQ17" s="86"/>
      <c r="CR17" s="87"/>
      <c r="CS17" s="87"/>
      <c r="CT17" s="86"/>
      <c r="CU17" s="86"/>
      <c r="CV17" s="86"/>
      <c r="CW17" s="86"/>
      <c r="CX17" s="86"/>
      <c r="CY17" s="50">
        <f>C17-SUM(G17:CW17)*1.8</f>
        <v>-68.010000000000019</v>
      </c>
      <c r="DB17" s="54">
        <f t="shared" si="14"/>
        <v>6</v>
      </c>
      <c r="DC17" s="79" t="str">
        <f t="shared" si="14"/>
        <v>EQUIP PU</v>
      </c>
      <c r="DD17" s="56">
        <f t="shared" si="14"/>
        <v>5.19</v>
      </c>
      <c r="DE17" s="54" t="s">
        <v>23</v>
      </c>
      <c r="DF17" s="54" t="s">
        <v>20</v>
      </c>
      <c r="DG17" s="61">
        <f t="shared" si="15"/>
        <v>0.99999999999999978</v>
      </c>
      <c r="DH17" s="69">
        <f t="shared" si="16"/>
        <v>10</v>
      </c>
      <c r="DI17" s="57">
        <f t="shared" si="17"/>
        <v>99.999999999999986</v>
      </c>
      <c r="DJ17" s="70">
        <f t="shared" si="18"/>
        <v>52.256</v>
      </c>
      <c r="DK17" s="148">
        <v>1.3</v>
      </c>
      <c r="DL17" s="58">
        <f t="shared" si="19"/>
        <v>6793.28</v>
      </c>
      <c r="DN17" s="55">
        <f t="shared" si="20"/>
        <v>6</v>
      </c>
      <c r="DO17" s="78" t="str">
        <f t="shared" si="20"/>
        <v>EQUIP PU</v>
      </c>
      <c r="DP17" s="56">
        <f t="shared" si="21"/>
        <v>1.1111111111111112</v>
      </c>
      <c r="DQ17" s="54" t="s">
        <v>23</v>
      </c>
      <c r="DR17" s="54" t="s">
        <v>20</v>
      </c>
      <c r="DS17" s="61">
        <f t="shared" si="22"/>
        <v>1.7037037037037037</v>
      </c>
      <c r="DT17" s="69">
        <f t="shared" si="23"/>
        <v>18</v>
      </c>
      <c r="DU17" s="57">
        <f t="shared" si="24"/>
        <v>306.66666666666669</v>
      </c>
      <c r="DV17" s="70">
        <f t="shared" si="8"/>
        <v>68.565739505054992</v>
      </c>
      <c r="DW17" s="148">
        <v>1.4</v>
      </c>
      <c r="DX17" s="58">
        <f t="shared" si="25"/>
        <v>29437.55749417028</v>
      </c>
      <c r="DZ17" s="55">
        <f t="shared" si="26"/>
        <v>6</v>
      </c>
      <c r="EA17" s="78" t="str">
        <f t="shared" si="26"/>
        <v>EQUIP PU</v>
      </c>
      <c r="EB17" s="56">
        <f t="shared" si="27"/>
        <v>1.5555555555555556</v>
      </c>
      <c r="EC17" s="54" t="s">
        <v>23</v>
      </c>
      <c r="ED17" s="54" t="s">
        <v>20</v>
      </c>
      <c r="EE17" s="61" t="str">
        <f t="shared" si="28"/>
        <v>0</v>
      </c>
      <c r="EF17" s="69" t="str">
        <f t="shared" si="29"/>
        <v>0</v>
      </c>
      <c r="EG17" s="57">
        <f t="shared" si="30"/>
        <v>0</v>
      </c>
      <c r="EH17" s="70">
        <f t="shared" si="31"/>
        <v>68.565739505054992</v>
      </c>
      <c r="EI17" s="148">
        <v>1</v>
      </c>
      <c r="EJ17" s="58">
        <f t="shared" si="32"/>
        <v>0</v>
      </c>
    </row>
    <row r="18" spans="1:140" ht="27" customHeight="1" x14ac:dyDescent="0.25">
      <c r="A18" s="34">
        <v>7</v>
      </c>
      <c r="B18" s="35" t="s">
        <v>35</v>
      </c>
      <c r="C18" s="71">
        <v>748.33</v>
      </c>
      <c r="D18" s="73">
        <f t="shared" si="4"/>
        <v>0.18931212353493268</v>
      </c>
      <c r="E18" s="37" t="s">
        <v>61</v>
      </c>
      <c r="F18" s="38"/>
      <c r="G18" s="86">
        <f t="shared" si="9"/>
        <v>0.88888888888888884</v>
      </c>
      <c r="H18" s="86">
        <f t="shared" si="9"/>
        <v>0.88888888888888884</v>
      </c>
      <c r="I18" s="86">
        <f t="shared" si="9"/>
        <v>0.88888888888888884</v>
      </c>
      <c r="J18" s="86">
        <f t="shared" si="9"/>
        <v>0.88888888888888884</v>
      </c>
      <c r="K18" s="86">
        <f t="shared" si="9"/>
        <v>0.88888888888888884</v>
      </c>
      <c r="L18" s="87"/>
      <c r="M18" s="87"/>
      <c r="N18" s="86">
        <f t="shared" si="10"/>
        <v>1.1111111111111112</v>
      </c>
      <c r="O18" s="86">
        <f t="shared" si="10"/>
        <v>1.1111111111111112</v>
      </c>
      <c r="P18" s="86">
        <f t="shared" si="10"/>
        <v>1.1111111111111112</v>
      </c>
      <c r="Q18" s="86">
        <f t="shared" si="10"/>
        <v>1.1111111111111112</v>
      </c>
      <c r="R18" s="86">
        <f t="shared" si="10"/>
        <v>1.1111111111111112</v>
      </c>
      <c r="S18" s="87"/>
      <c r="T18" s="87"/>
      <c r="U18" s="86">
        <f t="shared" si="11"/>
        <v>1.5555555555555556</v>
      </c>
      <c r="V18" s="86">
        <f t="shared" si="11"/>
        <v>1.5555555555555556</v>
      </c>
      <c r="W18" s="86">
        <f t="shared" si="11"/>
        <v>1.5555555555555556</v>
      </c>
      <c r="X18" s="86">
        <f t="shared" si="11"/>
        <v>1.5555555555555556</v>
      </c>
      <c r="Y18" s="86">
        <f t="shared" si="11"/>
        <v>1.5555555555555556</v>
      </c>
      <c r="Z18" s="86">
        <f t="shared" si="11"/>
        <v>1.5555555555555556</v>
      </c>
      <c r="AA18" s="87"/>
      <c r="AB18" s="86">
        <f t="shared" si="12"/>
        <v>1.5555555555555556</v>
      </c>
      <c r="AC18" s="86">
        <f t="shared" si="12"/>
        <v>1.5555555555555556</v>
      </c>
      <c r="AD18" s="86">
        <f t="shared" si="12"/>
        <v>1.5555555555555556</v>
      </c>
      <c r="AE18" s="86">
        <f t="shared" si="12"/>
        <v>1.5555555555555556</v>
      </c>
      <c r="AF18" s="86">
        <f t="shared" si="12"/>
        <v>1.5555555555555556</v>
      </c>
      <c r="AG18" s="86">
        <f t="shared" si="12"/>
        <v>1.5555555555555556</v>
      </c>
      <c r="AH18" s="87"/>
      <c r="AI18" s="86">
        <f t="shared" si="13"/>
        <v>2</v>
      </c>
      <c r="AJ18" s="86">
        <f t="shared" si="13"/>
        <v>2</v>
      </c>
      <c r="AK18" s="86">
        <f t="shared" si="13"/>
        <v>2</v>
      </c>
      <c r="AL18" s="86">
        <f t="shared" si="13"/>
        <v>2</v>
      </c>
      <c r="AM18" s="86">
        <f t="shared" si="13"/>
        <v>2</v>
      </c>
      <c r="AN18" s="86">
        <f t="shared" si="13"/>
        <v>2</v>
      </c>
      <c r="AO18" s="87"/>
      <c r="AP18" s="86"/>
      <c r="AQ18" s="86"/>
      <c r="AR18" s="86"/>
      <c r="AS18" s="86"/>
      <c r="AT18" s="86"/>
      <c r="AU18" s="87"/>
      <c r="AV18" s="87"/>
      <c r="AW18" s="86"/>
      <c r="AX18" s="86"/>
      <c r="AY18" s="86"/>
      <c r="AZ18" s="86"/>
      <c r="BA18" s="86"/>
      <c r="BB18" s="87"/>
      <c r="BC18" s="87"/>
      <c r="BD18" s="86">
        <v>2</v>
      </c>
      <c r="BE18" s="86">
        <v>2</v>
      </c>
      <c r="BF18" s="86">
        <v>2</v>
      </c>
      <c r="BG18" s="86">
        <v>2</v>
      </c>
      <c r="BH18" s="86">
        <v>2</v>
      </c>
      <c r="BI18" s="87"/>
      <c r="BJ18" s="87"/>
      <c r="BK18" s="86">
        <v>4</v>
      </c>
      <c r="BL18" s="86">
        <v>4</v>
      </c>
      <c r="BM18" s="86">
        <v>4</v>
      </c>
      <c r="BN18" s="86">
        <v>4</v>
      </c>
      <c r="BO18" s="86">
        <v>4</v>
      </c>
      <c r="BP18" s="87"/>
      <c r="BQ18" s="87"/>
      <c r="BR18" s="86">
        <v>8</v>
      </c>
      <c r="BS18" s="86">
        <v>8</v>
      </c>
      <c r="BT18" s="86">
        <v>8</v>
      </c>
      <c r="BU18" s="86">
        <v>8</v>
      </c>
      <c r="BV18" s="86">
        <v>8</v>
      </c>
      <c r="BW18" s="87"/>
      <c r="BX18" s="87"/>
      <c r="BY18" s="86">
        <v>10</v>
      </c>
      <c r="BZ18" s="86">
        <v>10</v>
      </c>
      <c r="CA18" s="86">
        <v>10</v>
      </c>
      <c r="CB18" s="86">
        <v>10</v>
      </c>
      <c r="CC18" s="86">
        <v>10</v>
      </c>
      <c r="CD18" s="87"/>
      <c r="CE18" s="87"/>
      <c r="CF18" s="86">
        <v>12</v>
      </c>
      <c r="CG18" s="86">
        <v>12</v>
      </c>
      <c r="CH18" s="86">
        <v>12</v>
      </c>
      <c r="CI18" s="86">
        <v>12</v>
      </c>
      <c r="CJ18" s="86">
        <v>12</v>
      </c>
      <c r="CK18" s="87"/>
      <c r="CL18" s="87"/>
      <c r="CM18" s="86">
        <v>10</v>
      </c>
      <c r="CN18" s="86">
        <v>10</v>
      </c>
      <c r="CO18" s="86">
        <v>10</v>
      </c>
      <c r="CP18" s="86">
        <v>10</v>
      </c>
      <c r="CQ18" s="86">
        <v>10</v>
      </c>
      <c r="CR18" s="87"/>
      <c r="CS18" s="87"/>
      <c r="CT18" s="86">
        <v>8</v>
      </c>
      <c r="CU18" s="86">
        <v>8</v>
      </c>
      <c r="CV18" s="86">
        <v>8</v>
      </c>
      <c r="CW18" s="86">
        <v>8</v>
      </c>
      <c r="CX18" s="86">
        <v>8</v>
      </c>
      <c r="CY18" s="50">
        <f>C18-SUM(G18:CW18)*2.5</f>
        <v>-8.3366666666667015</v>
      </c>
      <c r="DB18" s="54">
        <f t="shared" si="14"/>
        <v>7</v>
      </c>
      <c r="DC18" s="79" t="str">
        <f t="shared" si="14"/>
        <v>EQUIP FC</v>
      </c>
      <c r="DD18" s="56">
        <f t="shared" si="14"/>
        <v>748.33</v>
      </c>
      <c r="DE18" s="54" t="s">
        <v>23</v>
      </c>
      <c r="DF18" s="54" t="s">
        <v>20</v>
      </c>
      <c r="DG18" s="61">
        <f t="shared" si="15"/>
        <v>0.99999999999999978</v>
      </c>
      <c r="DH18" s="69">
        <f t="shared" si="16"/>
        <v>10</v>
      </c>
      <c r="DI18" s="57">
        <f t="shared" si="17"/>
        <v>99.999999999999986</v>
      </c>
      <c r="DJ18" s="70">
        <f t="shared" si="18"/>
        <v>52.256</v>
      </c>
      <c r="DK18" s="148">
        <v>1.3</v>
      </c>
      <c r="DL18" s="58">
        <f t="shared" si="19"/>
        <v>6793.28</v>
      </c>
      <c r="DN18" s="55">
        <f t="shared" si="20"/>
        <v>7</v>
      </c>
      <c r="DO18" s="78" t="str">
        <f t="shared" si="20"/>
        <v>EQUIP FC</v>
      </c>
      <c r="DP18" s="56">
        <f t="shared" si="21"/>
        <v>1.1111111111111112</v>
      </c>
      <c r="DQ18" s="54" t="s">
        <v>23</v>
      </c>
      <c r="DR18" s="54" t="s">
        <v>20</v>
      </c>
      <c r="DS18" s="61">
        <f t="shared" si="22"/>
        <v>1.7037037037037037</v>
      </c>
      <c r="DT18" s="69">
        <f t="shared" si="23"/>
        <v>18</v>
      </c>
      <c r="DU18" s="57">
        <f t="shared" si="24"/>
        <v>306.66666666666669</v>
      </c>
      <c r="DV18" s="70">
        <f t="shared" si="8"/>
        <v>68.565739505054992</v>
      </c>
      <c r="DW18" s="148">
        <v>1.4</v>
      </c>
      <c r="DX18" s="58">
        <f t="shared" si="25"/>
        <v>29437.55749417028</v>
      </c>
      <c r="DZ18" s="55">
        <f t="shared" si="26"/>
        <v>7</v>
      </c>
      <c r="EA18" s="78" t="str">
        <f t="shared" si="26"/>
        <v>EQUIP FC</v>
      </c>
      <c r="EB18" s="56">
        <f t="shared" si="27"/>
        <v>1.5555555555555556</v>
      </c>
      <c r="EC18" s="54" t="s">
        <v>23</v>
      </c>
      <c r="ED18" s="54" t="s">
        <v>20</v>
      </c>
      <c r="EE18" s="61">
        <f t="shared" si="28"/>
        <v>7.7142857142857144</v>
      </c>
      <c r="EF18" s="69">
        <f t="shared" si="29"/>
        <v>35</v>
      </c>
      <c r="EG18" s="57">
        <f t="shared" si="30"/>
        <v>2700</v>
      </c>
      <c r="EH18" s="70">
        <f t="shared" si="31"/>
        <v>68.565739505054992</v>
      </c>
      <c r="EI18" s="148">
        <v>1</v>
      </c>
      <c r="EJ18" s="58">
        <f t="shared" si="32"/>
        <v>185127.49666364849</v>
      </c>
    </row>
    <row r="19" spans="1:140" ht="27" customHeight="1" x14ac:dyDescent="0.25">
      <c r="A19" s="34">
        <v>8</v>
      </c>
      <c r="B19" s="35" t="s">
        <v>36</v>
      </c>
      <c r="C19" s="71">
        <v>74.7</v>
      </c>
      <c r="D19" s="73">
        <f t="shared" si="4"/>
        <v>1.8897566084560918E-2</v>
      </c>
      <c r="E19" s="37" t="s">
        <v>61</v>
      </c>
      <c r="F19" s="38"/>
      <c r="G19" s="86">
        <f t="shared" si="9"/>
        <v>0.88888888888888884</v>
      </c>
      <c r="H19" s="86">
        <f t="shared" si="9"/>
        <v>0.88888888888888884</v>
      </c>
      <c r="I19" s="86">
        <f t="shared" si="9"/>
        <v>0.88888888888888884</v>
      </c>
      <c r="J19" s="86">
        <f t="shared" si="9"/>
        <v>0.88888888888888884</v>
      </c>
      <c r="K19" s="86">
        <f t="shared" si="9"/>
        <v>0.88888888888888884</v>
      </c>
      <c r="L19" s="87"/>
      <c r="M19" s="87"/>
      <c r="N19" s="86">
        <f t="shared" si="10"/>
        <v>1.1111111111111112</v>
      </c>
      <c r="O19" s="86">
        <f t="shared" si="10"/>
        <v>1.1111111111111112</v>
      </c>
      <c r="P19" s="86">
        <f t="shared" si="10"/>
        <v>1.1111111111111112</v>
      </c>
      <c r="Q19" s="86">
        <f t="shared" si="10"/>
        <v>1.1111111111111112</v>
      </c>
      <c r="R19" s="86">
        <f t="shared" si="10"/>
        <v>1.1111111111111112</v>
      </c>
      <c r="S19" s="87"/>
      <c r="T19" s="87"/>
      <c r="U19" s="86">
        <f t="shared" si="11"/>
        <v>1.5555555555555556</v>
      </c>
      <c r="V19" s="86">
        <f t="shared" si="11"/>
        <v>1.5555555555555556</v>
      </c>
      <c r="W19" s="86">
        <f t="shared" si="11"/>
        <v>1.5555555555555556</v>
      </c>
      <c r="X19" s="86">
        <f t="shared" si="11"/>
        <v>1.5555555555555556</v>
      </c>
      <c r="Y19" s="86">
        <f t="shared" si="11"/>
        <v>1.5555555555555556</v>
      </c>
      <c r="Z19" s="86">
        <f t="shared" si="11"/>
        <v>1.5555555555555556</v>
      </c>
      <c r="AA19" s="87"/>
      <c r="AB19" s="86">
        <f t="shared" si="12"/>
        <v>1.5555555555555556</v>
      </c>
      <c r="AC19" s="86">
        <f t="shared" si="12"/>
        <v>1.5555555555555556</v>
      </c>
      <c r="AD19" s="86">
        <f t="shared" si="12"/>
        <v>1.5555555555555556</v>
      </c>
      <c r="AE19" s="86">
        <f t="shared" si="12"/>
        <v>1.5555555555555556</v>
      </c>
      <c r="AF19" s="86">
        <f t="shared" si="12"/>
        <v>1.5555555555555556</v>
      </c>
      <c r="AG19" s="86">
        <f t="shared" si="12"/>
        <v>1.5555555555555556</v>
      </c>
      <c r="AH19" s="87"/>
      <c r="AI19" s="86">
        <f t="shared" si="13"/>
        <v>2</v>
      </c>
      <c r="AJ19" s="86">
        <f t="shared" si="13"/>
        <v>2</v>
      </c>
      <c r="AK19" s="86">
        <f t="shared" si="13"/>
        <v>2</v>
      </c>
      <c r="AL19" s="86">
        <f t="shared" si="13"/>
        <v>2</v>
      </c>
      <c r="AM19" s="86">
        <f t="shared" si="13"/>
        <v>2</v>
      </c>
      <c r="AN19" s="86">
        <f t="shared" si="13"/>
        <v>2</v>
      </c>
      <c r="AO19" s="87"/>
      <c r="AP19" s="86"/>
      <c r="AQ19" s="86"/>
      <c r="AR19" s="86"/>
      <c r="AS19" s="86"/>
      <c r="AT19" s="86"/>
      <c r="AU19" s="87"/>
      <c r="AV19" s="87"/>
      <c r="AW19" s="86"/>
      <c r="AX19" s="86"/>
      <c r="AY19" s="86"/>
      <c r="AZ19" s="86"/>
      <c r="BA19" s="86"/>
      <c r="BB19" s="87"/>
      <c r="BC19" s="87"/>
      <c r="BD19" s="86"/>
      <c r="BE19" s="86"/>
      <c r="BF19" s="86"/>
      <c r="BG19" s="86"/>
      <c r="BH19" s="86"/>
      <c r="BI19" s="87"/>
      <c r="BJ19" s="87"/>
      <c r="BK19" s="86"/>
      <c r="BL19" s="86"/>
      <c r="BM19" s="86"/>
      <c r="BN19" s="86"/>
      <c r="BO19" s="86"/>
      <c r="BP19" s="87"/>
      <c r="BQ19" s="87"/>
      <c r="BR19" s="86"/>
      <c r="BS19" s="86"/>
      <c r="BT19" s="86"/>
      <c r="BU19" s="86"/>
      <c r="BV19" s="86"/>
      <c r="BW19" s="87"/>
      <c r="BX19" s="87"/>
      <c r="BY19" s="86"/>
      <c r="BZ19" s="86"/>
      <c r="CA19" s="86"/>
      <c r="CB19" s="86"/>
      <c r="CC19" s="86"/>
      <c r="CD19" s="87"/>
      <c r="CE19" s="87"/>
      <c r="CF19" s="86"/>
      <c r="CG19" s="86"/>
      <c r="CH19" s="86"/>
      <c r="CI19" s="86"/>
      <c r="CJ19" s="86"/>
      <c r="CK19" s="87"/>
      <c r="CL19" s="87"/>
      <c r="CM19" s="86"/>
      <c r="CN19" s="86"/>
      <c r="CO19" s="86"/>
      <c r="CP19" s="86"/>
      <c r="CQ19" s="86"/>
      <c r="CR19" s="87"/>
      <c r="CS19" s="87"/>
      <c r="CT19" s="86"/>
      <c r="CU19" s="86"/>
      <c r="CV19" s="86"/>
      <c r="CW19" s="86"/>
      <c r="CX19" s="86"/>
      <c r="CY19" s="50">
        <f>C19-SUM(G19:CW19)*1.8</f>
        <v>1.4999999999999858</v>
      </c>
      <c r="DB19" s="54">
        <f t="shared" si="14"/>
        <v>8</v>
      </c>
      <c r="DC19" s="79" t="str">
        <f t="shared" si="14"/>
        <v>CUI EQUIP PYROGEL</v>
      </c>
      <c r="DD19" s="56">
        <f t="shared" si="14"/>
        <v>74.7</v>
      </c>
      <c r="DE19" s="54" t="s">
        <v>23</v>
      </c>
      <c r="DF19" s="54" t="s">
        <v>20</v>
      </c>
      <c r="DG19" s="61">
        <f t="shared" si="15"/>
        <v>0.99999999999999978</v>
      </c>
      <c r="DH19" s="69">
        <f t="shared" si="16"/>
        <v>10</v>
      </c>
      <c r="DI19" s="57">
        <f t="shared" si="17"/>
        <v>99.999999999999986</v>
      </c>
      <c r="DJ19" s="70">
        <f t="shared" si="18"/>
        <v>52.256</v>
      </c>
      <c r="DK19" s="148">
        <v>1.3</v>
      </c>
      <c r="DL19" s="58">
        <f t="shared" si="19"/>
        <v>6793.28</v>
      </c>
      <c r="DN19" s="55">
        <f t="shared" si="20"/>
        <v>8</v>
      </c>
      <c r="DO19" s="78" t="str">
        <f t="shared" si="20"/>
        <v>CUI EQUIP PYROGEL</v>
      </c>
      <c r="DP19" s="56">
        <f t="shared" si="21"/>
        <v>1.1111111111111112</v>
      </c>
      <c r="DQ19" s="54" t="s">
        <v>23</v>
      </c>
      <c r="DR19" s="54" t="s">
        <v>20</v>
      </c>
      <c r="DS19" s="61">
        <f t="shared" si="22"/>
        <v>1.7037037037037037</v>
      </c>
      <c r="DT19" s="69">
        <f t="shared" si="23"/>
        <v>18</v>
      </c>
      <c r="DU19" s="57">
        <f t="shared" si="24"/>
        <v>306.66666666666669</v>
      </c>
      <c r="DV19" s="70">
        <f t="shared" si="8"/>
        <v>68.565739505054992</v>
      </c>
      <c r="DW19" s="148">
        <v>1.4</v>
      </c>
      <c r="DX19" s="58">
        <f t="shared" si="25"/>
        <v>29437.55749417028</v>
      </c>
      <c r="DZ19" s="55">
        <f t="shared" si="26"/>
        <v>8</v>
      </c>
      <c r="EA19" s="78" t="str">
        <f t="shared" si="26"/>
        <v>CUI EQUIP PYROGEL</v>
      </c>
      <c r="EB19" s="56">
        <f t="shared" si="27"/>
        <v>1.5555555555555556</v>
      </c>
      <c r="EC19" s="54" t="s">
        <v>23</v>
      </c>
      <c r="ED19" s="54" t="s">
        <v>20</v>
      </c>
      <c r="EE19" s="61" t="str">
        <f t="shared" si="28"/>
        <v>0</v>
      </c>
      <c r="EF19" s="69" t="str">
        <f t="shared" si="29"/>
        <v>0</v>
      </c>
      <c r="EG19" s="57">
        <f t="shared" si="30"/>
        <v>0</v>
      </c>
      <c r="EH19" s="70">
        <f t="shared" si="31"/>
        <v>68.565739505054992</v>
      </c>
      <c r="EI19" s="148">
        <v>1</v>
      </c>
      <c r="EJ19" s="58">
        <f t="shared" si="32"/>
        <v>0</v>
      </c>
    </row>
    <row r="20" spans="1:140" ht="27" customHeight="1" x14ac:dyDescent="0.25">
      <c r="A20" s="34">
        <v>9</v>
      </c>
      <c r="B20" s="35" t="s">
        <v>37</v>
      </c>
      <c r="C20" s="71">
        <v>61.39</v>
      </c>
      <c r="D20" s="73">
        <f t="shared" si="4"/>
        <v>1.5530409396669272E-2</v>
      </c>
      <c r="E20" s="37" t="s">
        <v>61</v>
      </c>
      <c r="F20" s="38"/>
      <c r="G20" s="86">
        <f t="shared" si="9"/>
        <v>0.88888888888888884</v>
      </c>
      <c r="H20" s="86">
        <f t="shared" si="9"/>
        <v>0.88888888888888884</v>
      </c>
      <c r="I20" s="86">
        <f t="shared" si="9"/>
        <v>0.88888888888888884</v>
      </c>
      <c r="J20" s="86">
        <f t="shared" si="9"/>
        <v>0.88888888888888884</v>
      </c>
      <c r="K20" s="86">
        <f t="shared" si="9"/>
        <v>0.88888888888888884</v>
      </c>
      <c r="L20" s="87"/>
      <c r="M20" s="87"/>
      <c r="N20" s="86">
        <f t="shared" si="10"/>
        <v>1.1111111111111112</v>
      </c>
      <c r="O20" s="86">
        <f t="shared" si="10"/>
        <v>1.1111111111111112</v>
      </c>
      <c r="P20" s="86">
        <f t="shared" si="10"/>
        <v>1.1111111111111112</v>
      </c>
      <c r="Q20" s="86">
        <f t="shared" si="10"/>
        <v>1.1111111111111112</v>
      </c>
      <c r="R20" s="86">
        <f t="shared" si="10"/>
        <v>1.1111111111111112</v>
      </c>
      <c r="S20" s="87"/>
      <c r="T20" s="87"/>
      <c r="U20" s="86">
        <f t="shared" si="11"/>
        <v>1.5555555555555556</v>
      </c>
      <c r="V20" s="86">
        <f t="shared" si="11"/>
        <v>1.5555555555555556</v>
      </c>
      <c r="W20" s="86">
        <f t="shared" si="11"/>
        <v>1.5555555555555556</v>
      </c>
      <c r="X20" s="86">
        <f t="shared" si="11"/>
        <v>1.5555555555555556</v>
      </c>
      <c r="Y20" s="86">
        <f t="shared" si="11"/>
        <v>1.5555555555555556</v>
      </c>
      <c r="Z20" s="86">
        <f t="shared" si="11"/>
        <v>1.5555555555555556</v>
      </c>
      <c r="AA20" s="87"/>
      <c r="AB20" s="86">
        <f t="shared" si="12"/>
        <v>1.5555555555555556</v>
      </c>
      <c r="AC20" s="86">
        <f t="shared" si="12"/>
        <v>1.5555555555555556</v>
      </c>
      <c r="AD20" s="86">
        <f t="shared" si="12"/>
        <v>1.5555555555555556</v>
      </c>
      <c r="AE20" s="86">
        <f t="shared" si="12"/>
        <v>1.5555555555555556</v>
      </c>
      <c r="AF20" s="86">
        <f t="shared" si="12"/>
        <v>1.5555555555555556</v>
      </c>
      <c r="AG20" s="86">
        <f t="shared" si="12"/>
        <v>1.5555555555555556</v>
      </c>
      <c r="AH20" s="87"/>
      <c r="AI20" s="86">
        <f t="shared" si="13"/>
        <v>2</v>
      </c>
      <c r="AJ20" s="86">
        <f t="shared" si="13"/>
        <v>2</v>
      </c>
      <c r="AK20" s="86">
        <f t="shared" si="13"/>
        <v>2</v>
      </c>
      <c r="AL20" s="86">
        <f t="shared" si="13"/>
        <v>2</v>
      </c>
      <c r="AM20" s="86">
        <f t="shared" si="13"/>
        <v>2</v>
      </c>
      <c r="AN20" s="86">
        <f t="shared" si="13"/>
        <v>2</v>
      </c>
      <c r="AO20" s="87"/>
      <c r="AP20" s="86"/>
      <c r="AQ20" s="86"/>
      <c r="AR20" s="86"/>
      <c r="AS20" s="86"/>
      <c r="AT20" s="86"/>
      <c r="AU20" s="87"/>
      <c r="AV20" s="87"/>
      <c r="AW20" s="86"/>
      <c r="AX20" s="86"/>
      <c r="AY20" s="86"/>
      <c r="AZ20" s="86"/>
      <c r="BA20" s="86"/>
      <c r="BB20" s="87"/>
      <c r="BC20" s="87"/>
      <c r="BD20" s="86"/>
      <c r="BE20" s="86"/>
      <c r="BF20" s="86"/>
      <c r="BG20" s="86"/>
      <c r="BH20" s="86"/>
      <c r="BI20" s="87"/>
      <c r="BJ20" s="87"/>
      <c r="BK20" s="86"/>
      <c r="BL20" s="86"/>
      <c r="BM20" s="86"/>
      <c r="BN20" s="86"/>
      <c r="BO20" s="86"/>
      <c r="BP20" s="87"/>
      <c r="BQ20" s="87"/>
      <c r="BR20" s="86"/>
      <c r="BS20" s="86"/>
      <c r="BT20" s="86"/>
      <c r="BU20" s="86"/>
      <c r="BV20" s="86"/>
      <c r="BW20" s="87"/>
      <c r="BX20" s="87"/>
      <c r="BY20" s="86"/>
      <c r="BZ20" s="86"/>
      <c r="CA20" s="86"/>
      <c r="CB20" s="86"/>
      <c r="CC20" s="86"/>
      <c r="CD20" s="87"/>
      <c r="CE20" s="87"/>
      <c r="CF20" s="86">
        <v>3</v>
      </c>
      <c r="CG20" s="86">
        <v>3</v>
      </c>
      <c r="CH20" s="86">
        <v>3</v>
      </c>
      <c r="CI20" s="86">
        <v>3</v>
      </c>
      <c r="CJ20" s="86">
        <v>3</v>
      </c>
      <c r="CK20" s="87"/>
      <c r="CL20" s="87"/>
      <c r="CM20" s="86">
        <v>3</v>
      </c>
      <c r="CN20" s="86">
        <v>3</v>
      </c>
      <c r="CO20" s="86">
        <v>3</v>
      </c>
      <c r="CP20" s="86">
        <v>3</v>
      </c>
      <c r="CQ20" s="86">
        <v>3</v>
      </c>
      <c r="CR20" s="87"/>
      <c r="CS20" s="87"/>
      <c r="CT20" s="86"/>
      <c r="CU20" s="86"/>
      <c r="CV20" s="86"/>
      <c r="CW20" s="86"/>
      <c r="CX20" s="86"/>
      <c r="CY20" s="50">
        <f>C20-SUM(G20:CW20)*0.8</f>
        <v>4.8566666666666478</v>
      </c>
      <c r="DB20" s="54">
        <f t="shared" si="14"/>
        <v>9</v>
      </c>
      <c r="DC20" s="79" t="str">
        <f t="shared" si="14"/>
        <v>CUI EQUIP CRYOGEL</v>
      </c>
      <c r="DD20" s="56">
        <f t="shared" si="14"/>
        <v>61.39</v>
      </c>
      <c r="DE20" s="54" t="s">
        <v>23</v>
      </c>
      <c r="DF20" s="54" t="s">
        <v>20</v>
      </c>
      <c r="DG20" s="61">
        <f t="shared" si="15"/>
        <v>0.99999999999999978</v>
      </c>
      <c r="DH20" s="69">
        <f t="shared" si="16"/>
        <v>10</v>
      </c>
      <c r="DI20" s="57">
        <f t="shared" si="17"/>
        <v>99.999999999999986</v>
      </c>
      <c r="DJ20" s="70">
        <f t="shared" si="18"/>
        <v>52.256</v>
      </c>
      <c r="DK20" s="148">
        <v>1.3</v>
      </c>
      <c r="DL20" s="58">
        <f t="shared" si="19"/>
        <v>6793.28</v>
      </c>
      <c r="DN20" s="55">
        <f t="shared" si="20"/>
        <v>9</v>
      </c>
      <c r="DO20" s="78" t="str">
        <f t="shared" si="20"/>
        <v>CUI EQUIP CRYOGEL</v>
      </c>
      <c r="DP20" s="56">
        <f t="shared" si="21"/>
        <v>1.1111111111111112</v>
      </c>
      <c r="DQ20" s="54" t="s">
        <v>23</v>
      </c>
      <c r="DR20" s="54" t="s">
        <v>20</v>
      </c>
      <c r="DS20" s="61">
        <f t="shared" si="22"/>
        <v>1.7037037037037037</v>
      </c>
      <c r="DT20" s="69">
        <f t="shared" si="23"/>
        <v>18</v>
      </c>
      <c r="DU20" s="57">
        <f t="shared" si="24"/>
        <v>306.66666666666669</v>
      </c>
      <c r="DV20" s="70">
        <f t="shared" si="8"/>
        <v>68.565739505054992</v>
      </c>
      <c r="DW20" s="148">
        <v>1.4</v>
      </c>
      <c r="DX20" s="58">
        <f t="shared" si="25"/>
        <v>29437.55749417028</v>
      </c>
      <c r="DZ20" s="55">
        <f t="shared" si="26"/>
        <v>9</v>
      </c>
      <c r="EA20" s="78" t="str">
        <f t="shared" si="26"/>
        <v>CUI EQUIP CRYOGEL</v>
      </c>
      <c r="EB20" s="56">
        <f t="shared" si="27"/>
        <v>1.5555555555555556</v>
      </c>
      <c r="EC20" s="54" t="s">
        <v>23</v>
      </c>
      <c r="ED20" s="54" t="s">
        <v>20</v>
      </c>
      <c r="EE20" s="61">
        <f t="shared" si="28"/>
        <v>3</v>
      </c>
      <c r="EF20" s="69">
        <f t="shared" si="29"/>
        <v>10</v>
      </c>
      <c r="EG20" s="57">
        <f t="shared" si="30"/>
        <v>300</v>
      </c>
      <c r="EH20" s="70">
        <f t="shared" si="31"/>
        <v>68.565739505054992</v>
      </c>
      <c r="EI20" s="148">
        <v>1</v>
      </c>
      <c r="EJ20" s="58">
        <f t="shared" si="32"/>
        <v>20569.721851516497</v>
      </c>
    </row>
    <row r="21" spans="1:140" ht="27" customHeight="1" x14ac:dyDescent="0.25">
      <c r="A21" s="34"/>
      <c r="B21" s="35" t="s">
        <v>127</v>
      </c>
      <c r="C21" s="71"/>
      <c r="D21" s="73"/>
      <c r="E21" s="37" t="s">
        <v>61</v>
      </c>
      <c r="F21" s="38" t="s">
        <v>128</v>
      </c>
      <c r="G21" s="86"/>
      <c r="H21" s="86"/>
      <c r="I21" s="86"/>
      <c r="J21" s="86"/>
      <c r="K21" s="86"/>
      <c r="L21" s="87"/>
      <c r="M21" s="87"/>
      <c r="N21" s="86"/>
      <c r="O21" s="86"/>
      <c r="P21" s="86"/>
      <c r="Q21" s="86"/>
      <c r="R21" s="86"/>
      <c r="S21" s="87"/>
      <c r="T21" s="87"/>
      <c r="U21" s="86"/>
      <c r="V21" s="86"/>
      <c r="W21" s="86"/>
      <c r="X21" s="86"/>
      <c r="Y21" s="86"/>
      <c r="Z21" s="86"/>
      <c r="AA21" s="87"/>
      <c r="AB21" s="86"/>
      <c r="AC21" s="86"/>
      <c r="AD21" s="86"/>
      <c r="AE21" s="86"/>
      <c r="AF21" s="86"/>
      <c r="AG21" s="86"/>
      <c r="AH21" s="87"/>
      <c r="AI21" s="86">
        <v>4</v>
      </c>
      <c r="AJ21" s="86">
        <v>4</v>
      </c>
      <c r="AK21" s="86">
        <v>4</v>
      </c>
      <c r="AL21" s="86">
        <v>4</v>
      </c>
      <c r="AM21" s="86">
        <v>4</v>
      </c>
      <c r="AN21" s="86">
        <v>4</v>
      </c>
      <c r="AO21" s="87"/>
      <c r="AP21" s="86">
        <v>2</v>
      </c>
      <c r="AQ21" s="86">
        <v>2</v>
      </c>
      <c r="AR21" s="86">
        <v>2</v>
      </c>
      <c r="AS21" s="86">
        <v>2</v>
      </c>
      <c r="AT21" s="86">
        <v>2</v>
      </c>
      <c r="AU21" s="87"/>
      <c r="AV21" s="87"/>
      <c r="AW21" s="86"/>
      <c r="AX21" s="86"/>
      <c r="AY21" s="86"/>
      <c r="AZ21" s="86"/>
      <c r="BA21" s="86"/>
      <c r="BB21" s="87"/>
      <c r="BC21" s="87"/>
      <c r="BD21" s="86"/>
      <c r="BE21" s="86"/>
      <c r="BF21" s="86"/>
      <c r="BG21" s="86"/>
      <c r="BH21" s="86"/>
      <c r="BI21" s="87"/>
      <c r="BJ21" s="87"/>
      <c r="BK21" s="86"/>
      <c r="BL21" s="86"/>
      <c r="BM21" s="86"/>
      <c r="BN21" s="86"/>
      <c r="BO21" s="86"/>
      <c r="BP21" s="87"/>
      <c r="BQ21" s="87"/>
      <c r="BR21" s="86"/>
      <c r="BS21" s="86"/>
      <c r="BT21" s="86"/>
      <c r="BU21" s="86"/>
      <c r="BV21" s="86"/>
      <c r="BW21" s="87"/>
      <c r="BX21" s="87"/>
      <c r="BY21" s="86"/>
      <c r="BZ21" s="86"/>
      <c r="CA21" s="86"/>
      <c r="CB21" s="86"/>
      <c r="CC21" s="86"/>
      <c r="CD21" s="87"/>
      <c r="CE21" s="87"/>
      <c r="CF21" s="86"/>
      <c r="CG21" s="86"/>
      <c r="CH21" s="86"/>
      <c r="CI21" s="86"/>
      <c r="CJ21" s="86"/>
      <c r="CK21" s="87"/>
      <c r="CL21" s="87"/>
      <c r="CM21" s="86"/>
      <c r="CN21" s="86"/>
      <c r="CO21" s="86"/>
      <c r="CP21" s="86"/>
      <c r="CQ21" s="86"/>
      <c r="CR21" s="87"/>
      <c r="CS21" s="87"/>
      <c r="CT21" s="86"/>
      <c r="CU21" s="86"/>
      <c r="CV21" s="86"/>
      <c r="CW21" s="86"/>
      <c r="CX21" s="86"/>
      <c r="CY21" s="50"/>
      <c r="DB21" s="54"/>
      <c r="DC21" s="79" t="str">
        <f t="shared" si="14"/>
        <v>P-1101</v>
      </c>
      <c r="DD21" s="56">
        <f>C21</f>
        <v>0</v>
      </c>
      <c r="DE21" s="54" t="s">
        <v>23</v>
      </c>
      <c r="DF21" s="54" t="s">
        <v>20</v>
      </c>
      <c r="DG21" s="61" t="str">
        <f>IFERROR(AVERAGE(G21:T21),"0")</f>
        <v>0</v>
      </c>
      <c r="DH21" s="69" t="str">
        <f>IFERROR(SUM(G21:T21)/DG21,"0")</f>
        <v>0</v>
      </c>
      <c r="DI21" s="57">
        <f>DG21*DH21*10</f>
        <v>0</v>
      </c>
      <c r="DJ21" s="70">
        <f t="shared" si="18"/>
        <v>52.256</v>
      </c>
      <c r="DK21" s="148">
        <v>1.3</v>
      </c>
      <c r="DL21" s="58">
        <f>DI21*DJ21*DK21</f>
        <v>0</v>
      </c>
      <c r="DN21" s="55"/>
      <c r="DO21" s="78" t="str">
        <f t="shared" si="20"/>
        <v>P-1101</v>
      </c>
      <c r="DP21" s="56">
        <f>P21</f>
        <v>0</v>
      </c>
      <c r="DQ21" s="54" t="s">
        <v>23</v>
      </c>
      <c r="DR21" s="54" t="s">
        <v>20</v>
      </c>
      <c r="DS21" s="61">
        <f>IFERROR(AVERAGE(U21:AV21),"0")</f>
        <v>3.0909090909090908</v>
      </c>
      <c r="DT21" s="69">
        <f>IFERROR(SUM(U21:AV21)/DS21,"0")</f>
        <v>11</v>
      </c>
      <c r="DU21" s="57">
        <f>DS21*DT21*10</f>
        <v>340</v>
      </c>
      <c r="DV21" s="70">
        <f t="shared" si="8"/>
        <v>68.565739505054992</v>
      </c>
      <c r="DW21" s="148">
        <v>1.4</v>
      </c>
      <c r="DX21" s="58">
        <f>DU21*DV21*DW21</f>
        <v>32637.292004406172</v>
      </c>
      <c r="DZ21" s="55"/>
      <c r="EA21" s="78" t="str">
        <f t="shared" si="26"/>
        <v>P-1101</v>
      </c>
      <c r="EB21" s="56">
        <f>AB21</f>
        <v>0</v>
      </c>
      <c r="EC21" s="54" t="s">
        <v>23</v>
      </c>
      <c r="ED21" s="54" t="s">
        <v>20</v>
      </c>
      <c r="EE21" s="61" t="str">
        <f>IFERROR(AVERAGE(AW21:CX21),"0")</f>
        <v>0</v>
      </c>
      <c r="EF21" s="69" t="str">
        <f>IFERROR(SUM(AW21:CX21)/EE21,"0")</f>
        <v>0</v>
      </c>
      <c r="EG21" s="57">
        <f>EE21*EF21*10</f>
        <v>0</v>
      </c>
      <c r="EH21" s="70">
        <f t="shared" si="31"/>
        <v>68.565739505054992</v>
      </c>
      <c r="EI21" s="148">
        <v>1</v>
      </c>
      <c r="EJ21" s="58">
        <f>EG21*EH21*EI21</f>
        <v>0</v>
      </c>
    </row>
    <row r="22" spans="1:140" ht="40.15" customHeight="1" x14ac:dyDescent="0.35">
      <c r="A22" s="18"/>
      <c r="B22" s="19"/>
      <c r="C22" s="36">
        <f>SUM(C12:C20)</f>
        <v>3952.89</v>
      </c>
      <c r="D22" s="19"/>
      <c r="E22" s="23"/>
      <c r="F22" s="29" t="s">
        <v>2</v>
      </c>
      <c r="G22" s="45">
        <f>SUM(G12:G21)</f>
        <v>7.1111111111111125</v>
      </c>
      <c r="H22" s="45">
        <f t="shared" ref="H22:BS22" si="33">SUM(H12:H21)</f>
        <v>7.1111111111111125</v>
      </c>
      <c r="I22" s="45">
        <f>SUM(I12:I21)</f>
        <v>7.1111111111111125</v>
      </c>
      <c r="J22" s="45">
        <f t="shared" si="33"/>
        <v>7.1111111111111125</v>
      </c>
      <c r="K22" s="45">
        <f t="shared" si="33"/>
        <v>7.1111111111111125</v>
      </c>
      <c r="L22" s="45">
        <f t="shared" si="33"/>
        <v>0</v>
      </c>
      <c r="M22" s="45">
        <f t="shared" si="33"/>
        <v>0</v>
      </c>
      <c r="N22" s="45">
        <f t="shared" si="33"/>
        <v>8.8888888888888875</v>
      </c>
      <c r="O22" s="45">
        <f t="shared" si="33"/>
        <v>8.8888888888888875</v>
      </c>
      <c r="P22" s="45">
        <f t="shared" si="33"/>
        <v>8.8888888888888875</v>
      </c>
      <c r="Q22" s="45">
        <f t="shared" si="33"/>
        <v>8.8888888888888875</v>
      </c>
      <c r="R22" s="45">
        <f t="shared" si="33"/>
        <v>8.8888888888888875</v>
      </c>
      <c r="S22" s="45">
        <f t="shared" si="33"/>
        <v>0</v>
      </c>
      <c r="T22" s="45">
        <f t="shared" si="33"/>
        <v>0</v>
      </c>
      <c r="U22" s="45">
        <f t="shared" si="33"/>
        <v>20.444444444444446</v>
      </c>
      <c r="V22" s="45">
        <f t="shared" si="33"/>
        <v>20.444444444444446</v>
      </c>
      <c r="W22" s="45">
        <f t="shared" si="33"/>
        <v>20.444444444444446</v>
      </c>
      <c r="X22" s="45">
        <f t="shared" si="33"/>
        <v>20.444444444444446</v>
      </c>
      <c r="Y22" s="45">
        <f t="shared" si="33"/>
        <v>20.444444444444446</v>
      </c>
      <c r="Z22" s="45">
        <f t="shared" si="33"/>
        <v>20.444444444444446</v>
      </c>
      <c r="AA22" s="45">
        <f t="shared" si="33"/>
        <v>0</v>
      </c>
      <c r="AB22" s="45">
        <f t="shared" si="33"/>
        <v>19.888888888888893</v>
      </c>
      <c r="AC22" s="45">
        <f t="shared" si="33"/>
        <v>19.888888888888893</v>
      </c>
      <c r="AD22" s="45">
        <f t="shared" si="33"/>
        <v>19.888888888888893</v>
      </c>
      <c r="AE22" s="45">
        <f t="shared" si="33"/>
        <v>19.888888888888893</v>
      </c>
      <c r="AF22" s="45">
        <f t="shared" si="33"/>
        <v>19.888888888888893</v>
      </c>
      <c r="AG22" s="45">
        <f t="shared" si="33"/>
        <v>19.888888888888893</v>
      </c>
      <c r="AH22" s="45">
        <f t="shared" si="33"/>
        <v>0</v>
      </c>
      <c r="AI22" s="45">
        <f t="shared" si="33"/>
        <v>30</v>
      </c>
      <c r="AJ22" s="45">
        <f t="shared" si="33"/>
        <v>30</v>
      </c>
      <c r="AK22" s="45">
        <f t="shared" si="33"/>
        <v>30</v>
      </c>
      <c r="AL22" s="45">
        <f t="shared" si="33"/>
        <v>30</v>
      </c>
      <c r="AM22" s="45">
        <f t="shared" si="33"/>
        <v>30</v>
      </c>
      <c r="AN22" s="45">
        <f t="shared" si="33"/>
        <v>30</v>
      </c>
      <c r="AO22" s="45">
        <f t="shared" si="33"/>
        <v>0</v>
      </c>
      <c r="AP22" s="45">
        <f t="shared" si="33"/>
        <v>34</v>
      </c>
      <c r="AQ22" s="45">
        <f t="shared" si="33"/>
        <v>34</v>
      </c>
      <c r="AR22" s="45">
        <f t="shared" si="33"/>
        <v>34</v>
      </c>
      <c r="AS22" s="45">
        <f t="shared" si="33"/>
        <v>34</v>
      </c>
      <c r="AT22" s="45">
        <f t="shared" si="33"/>
        <v>34</v>
      </c>
      <c r="AU22" s="45">
        <f t="shared" si="33"/>
        <v>0</v>
      </c>
      <c r="AV22" s="45">
        <f t="shared" si="33"/>
        <v>0</v>
      </c>
      <c r="AW22" s="45">
        <f t="shared" si="33"/>
        <v>34</v>
      </c>
      <c r="AX22" s="45">
        <f t="shared" si="33"/>
        <v>34</v>
      </c>
      <c r="AY22" s="45">
        <f t="shared" si="33"/>
        <v>34</v>
      </c>
      <c r="AZ22" s="45">
        <f t="shared" si="33"/>
        <v>34</v>
      </c>
      <c r="BA22" s="45">
        <f t="shared" si="33"/>
        <v>34</v>
      </c>
      <c r="BB22" s="45">
        <f t="shared" si="33"/>
        <v>0</v>
      </c>
      <c r="BC22" s="45">
        <f t="shared" si="33"/>
        <v>0</v>
      </c>
      <c r="BD22" s="45">
        <f t="shared" si="33"/>
        <v>34</v>
      </c>
      <c r="BE22" s="45">
        <f t="shared" si="33"/>
        <v>34</v>
      </c>
      <c r="BF22" s="45">
        <f t="shared" si="33"/>
        <v>34</v>
      </c>
      <c r="BG22" s="45">
        <f t="shared" si="33"/>
        <v>34</v>
      </c>
      <c r="BH22" s="45">
        <f t="shared" si="33"/>
        <v>34</v>
      </c>
      <c r="BI22" s="45">
        <f t="shared" si="33"/>
        <v>0</v>
      </c>
      <c r="BJ22" s="45">
        <f t="shared" si="33"/>
        <v>0</v>
      </c>
      <c r="BK22" s="45">
        <f t="shared" si="33"/>
        <v>34</v>
      </c>
      <c r="BL22" s="45">
        <f t="shared" si="33"/>
        <v>34</v>
      </c>
      <c r="BM22" s="45">
        <f t="shared" si="33"/>
        <v>34</v>
      </c>
      <c r="BN22" s="45">
        <f t="shared" si="33"/>
        <v>34</v>
      </c>
      <c r="BO22" s="45">
        <f t="shared" si="33"/>
        <v>34</v>
      </c>
      <c r="BP22" s="45">
        <f t="shared" si="33"/>
        <v>0</v>
      </c>
      <c r="BQ22" s="45">
        <f t="shared" si="33"/>
        <v>0</v>
      </c>
      <c r="BR22" s="45">
        <f t="shared" si="33"/>
        <v>34</v>
      </c>
      <c r="BS22" s="45">
        <f t="shared" si="33"/>
        <v>34</v>
      </c>
      <c r="BT22" s="45">
        <f t="shared" ref="BT22:CX22" si="34">SUM(BT12:BT21)</f>
        <v>34</v>
      </c>
      <c r="BU22" s="45">
        <f t="shared" si="34"/>
        <v>34</v>
      </c>
      <c r="BV22" s="45">
        <f t="shared" si="34"/>
        <v>34</v>
      </c>
      <c r="BW22" s="45">
        <f t="shared" si="34"/>
        <v>0</v>
      </c>
      <c r="BX22" s="45">
        <f t="shared" si="34"/>
        <v>0</v>
      </c>
      <c r="BY22" s="45">
        <f t="shared" si="34"/>
        <v>34</v>
      </c>
      <c r="BZ22" s="45">
        <f t="shared" si="34"/>
        <v>34</v>
      </c>
      <c r="CA22" s="45">
        <f t="shared" si="34"/>
        <v>34</v>
      </c>
      <c r="CB22" s="45">
        <f t="shared" si="34"/>
        <v>34</v>
      </c>
      <c r="CC22" s="45">
        <f t="shared" si="34"/>
        <v>34</v>
      </c>
      <c r="CD22" s="45">
        <f t="shared" si="34"/>
        <v>0</v>
      </c>
      <c r="CE22" s="45">
        <f t="shared" si="34"/>
        <v>0</v>
      </c>
      <c r="CF22" s="45">
        <f t="shared" si="34"/>
        <v>30</v>
      </c>
      <c r="CG22" s="45">
        <f t="shared" si="34"/>
        <v>30</v>
      </c>
      <c r="CH22" s="45">
        <f t="shared" si="34"/>
        <v>30</v>
      </c>
      <c r="CI22" s="45">
        <f t="shared" si="34"/>
        <v>30</v>
      </c>
      <c r="CJ22" s="45">
        <f t="shared" si="34"/>
        <v>30</v>
      </c>
      <c r="CK22" s="45">
        <f t="shared" si="34"/>
        <v>0</v>
      </c>
      <c r="CL22" s="45">
        <f t="shared" si="34"/>
        <v>0</v>
      </c>
      <c r="CM22" s="45">
        <f t="shared" si="34"/>
        <v>25</v>
      </c>
      <c r="CN22" s="45">
        <f t="shared" si="34"/>
        <v>25</v>
      </c>
      <c r="CO22" s="45">
        <f t="shared" si="34"/>
        <v>25</v>
      </c>
      <c r="CP22" s="45">
        <f t="shared" si="34"/>
        <v>25</v>
      </c>
      <c r="CQ22" s="45">
        <f t="shared" si="34"/>
        <v>25</v>
      </c>
      <c r="CR22" s="45">
        <f t="shared" si="34"/>
        <v>0</v>
      </c>
      <c r="CS22" s="45">
        <f t="shared" si="34"/>
        <v>0</v>
      </c>
      <c r="CT22" s="45">
        <f t="shared" si="34"/>
        <v>14</v>
      </c>
      <c r="CU22" s="45">
        <f t="shared" si="34"/>
        <v>14</v>
      </c>
      <c r="CV22" s="45">
        <f t="shared" si="34"/>
        <v>14</v>
      </c>
      <c r="CW22" s="45">
        <f t="shared" si="34"/>
        <v>14</v>
      </c>
      <c r="CX22" s="45">
        <f t="shared" si="34"/>
        <v>14</v>
      </c>
      <c r="CY22" s="72"/>
      <c r="DG22" s="74"/>
      <c r="DH22" s="75"/>
      <c r="DI22" s="74"/>
      <c r="DJ22" s="76"/>
      <c r="DK22" s="77"/>
      <c r="DL22" s="60">
        <f>SUM(DL12:DL21)</f>
        <v>54346.239999999998</v>
      </c>
      <c r="DS22" s="74"/>
      <c r="DT22" s="75"/>
      <c r="DU22" s="74"/>
      <c r="DV22" s="76"/>
      <c r="DW22" s="77"/>
      <c r="DX22" s="60">
        <f>SUM(DX12:DX21)</f>
        <v>568272.84901789576</v>
      </c>
      <c r="EE22" s="74"/>
      <c r="EF22" s="75"/>
      <c r="EG22" s="74"/>
      <c r="EH22" s="76"/>
      <c r="EI22" s="77"/>
      <c r="EJ22" s="60">
        <f>SUM(EJ12:EJ21)</f>
        <v>799613.65410795133</v>
      </c>
    </row>
    <row r="23" spans="1:140" ht="19.899999999999999" customHeight="1" x14ac:dyDescent="0.25">
      <c r="A23" s="18"/>
      <c r="B23" s="19"/>
      <c r="C23" s="22"/>
      <c r="D23" s="19"/>
      <c r="E23" s="23"/>
      <c r="F23" s="46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</row>
    <row r="24" spans="1:140" ht="40.15" customHeight="1" x14ac:dyDescent="0.25">
      <c r="A24" s="18"/>
      <c r="B24" s="19"/>
      <c r="C24" s="22"/>
      <c r="D24" s="19"/>
      <c r="E24" s="23"/>
      <c r="F24" s="47" t="s">
        <v>11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DB24" s="59"/>
      <c r="DC24" s="59"/>
      <c r="DD24" s="59"/>
      <c r="DE24" s="59"/>
      <c r="DF24" s="59"/>
      <c r="DN24" s="59"/>
      <c r="DO24" s="59"/>
      <c r="DP24" s="59"/>
      <c r="DQ24" s="59"/>
      <c r="DR24" s="59"/>
      <c r="DZ24" s="59"/>
      <c r="EA24" s="59"/>
      <c r="EB24" s="59"/>
      <c r="EC24" s="59"/>
      <c r="ED24" s="59"/>
    </row>
    <row r="25" spans="1:140" ht="30" customHeight="1" x14ac:dyDescent="0.25">
      <c r="A25" s="18"/>
      <c r="B25" s="19"/>
      <c r="C25" s="22"/>
      <c r="D25" s="19"/>
      <c r="E25" s="23"/>
      <c r="F25" s="88" t="s">
        <v>40</v>
      </c>
      <c r="G25" s="86">
        <v>1</v>
      </c>
      <c r="H25" s="86">
        <v>1</v>
      </c>
      <c r="I25" s="86">
        <v>1</v>
      </c>
      <c r="J25" s="86">
        <v>1</v>
      </c>
      <c r="K25" s="86">
        <v>1</v>
      </c>
      <c r="L25" s="87"/>
      <c r="M25" s="87"/>
      <c r="N25" s="86">
        <v>1</v>
      </c>
      <c r="O25" s="86">
        <v>1</v>
      </c>
      <c r="P25" s="86">
        <v>1</v>
      </c>
      <c r="Q25" s="86">
        <v>1</v>
      </c>
      <c r="R25" s="86">
        <v>1</v>
      </c>
      <c r="S25" s="87"/>
      <c r="T25" s="87"/>
      <c r="U25" s="86">
        <v>1</v>
      </c>
      <c r="V25" s="86">
        <v>1</v>
      </c>
      <c r="W25" s="86">
        <v>1</v>
      </c>
      <c r="X25" s="86">
        <v>1</v>
      </c>
      <c r="Y25" s="86">
        <v>1</v>
      </c>
      <c r="Z25" s="86">
        <v>1</v>
      </c>
      <c r="AA25" s="87"/>
      <c r="AB25" s="86">
        <v>1</v>
      </c>
      <c r="AC25" s="86">
        <v>1</v>
      </c>
      <c r="AD25" s="86">
        <v>1</v>
      </c>
      <c r="AE25" s="86">
        <v>1</v>
      </c>
      <c r="AF25" s="86">
        <v>1</v>
      </c>
      <c r="AG25" s="86">
        <v>1</v>
      </c>
      <c r="AH25" s="87"/>
      <c r="AI25" s="86">
        <v>1</v>
      </c>
      <c r="AJ25" s="86">
        <v>1</v>
      </c>
      <c r="AK25" s="86">
        <v>1</v>
      </c>
      <c r="AL25" s="86">
        <v>1</v>
      </c>
      <c r="AM25" s="86">
        <v>1</v>
      </c>
      <c r="AN25" s="86">
        <v>1</v>
      </c>
      <c r="AO25" s="87"/>
      <c r="AP25" s="86">
        <v>1</v>
      </c>
      <c r="AQ25" s="86">
        <v>1</v>
      </c>
      <c r="AR25" s="86">
        <v>1</v>
      </c>
      <c r="AS25" s="86">
        <v>1</v>
      </c>
      <c r="AT25" s="86">
        <v>1</v>
      </c>
      <c r="AU25" s="87"/>
      <c r="AV25" s="87"/>
      <c r="AW25" s="86">
        <v>1</v>
      </c>
      <c r="AX25" s="86">
        <v>1</v>
      </c>
      <c r="AY25" s="86">
        <v>1</v>
      </c>
      <c r="AZ25" s="86">
        <v>1</v>
      </c>
      <c r="BA25" s="86">
        <v>1</v>
      </c>
      <c r="BB25" s="87"/>
      <c r="BC25" s="87"/>
      <c r="BD25" s="86">
        <v>1</v>
      </c>
      <c r="BE25" s="86">
        <v>1</v>
      </c>
      <c r="BF25" s="86">
        <v>1</v>
      </c>
      <c r="BG25" s="86">
        <v>1</v>
      </c>
      <c r="BH25" s="86">
        <v>1</v>
      </c>
      <c r="BI25" s="87"/>
      <c r="BJ25" s="87"/>
      <c r="BK25" s="86">
        <v>1</v>
      </c>
      <c r="BL25" s="86">
        <v>1</v>
      </c>
      <c r="BM25" s="86">
        <v>1</v>
      </c>
      <c r="BN25" s="86">
        <v>1</v>
      </c>
      <c r="BO25" s="86">
        <v>1</v>
      </c>
      <c r="BP25" s="87"/>
      <c r="BQ25" s="87"/>
      <c r="BR25" s="86">
        <v>1</v>
      </c>
      <c r="BS25" s="86">
        <v>1</v>
      </c>
      <c r="BT25" s="86">
        <v>1</v>
      </c>
      <c r="BU25" s="86">
        <v>1</v>
      </c>
      <c r="BV25" s="86">
        <v>1</v>
      </c>
      <c r="BW25" s="87"/>
      <c r="BX25" s="87"/>
      <c r="BY25" s="86">
        <v>1</v>
      </c>
      <c r="BZ25" s="86">
        <v>1</v>
      </c>
      <c r="CA25" s="86">
        <v>1</v>
      </c>
      <c r="CB25" s="86">
        <v>1</v>
      </c>
      <c r="CC25" s="86">
        <v>1</v>
      </c>
      <c r="CD25" s="87"/>
      <c r="CE25" s="87"/>
      <c r="CF25" s="86">
        <v>1</v>
      </c>
      <c r="CG25" s="86">
        <v>1</v>
      </c>
      <c r="CH25" s="86">
        <v>1</v>
      </c>
      <c r="CI25" s="86">
        <v>1</v>
      </c>
      <c r="CJ25" s="86">
        <v>1</v>
      </c>
      <c r="CK25" s="87"/>
      <c r="CL25" s="87"/>
      <c r="CM25" s="86">
        <v>1</v>
      </c>
      <c r="CN25" s="86">
        <v>1</v>
      </c>
      <c r="CO25" s="86">
        <v>1</v>
      </c>
      <c r="CP25" s="86">
        <v>1</v>
      </c>
      <c r="CQ25" s="86">
        <v>1</v>
      </c>
      <c r="CR25" s="87"/>
      <c r="CS25" s="87"/>
      <c r="CT25" s="86">
        <v>1</v>
      </c>
      <c r="CU25" s="86">
        <v>1</v>
      </c>
      <c r="CV25" s="86">
        <v>1</v>
      </c>
      <c r="CW25" s="86">
        <v>1</v>
      </c>
      <c r="CX25" s="86">
        <v>1</v>
      </c>
      <c r="DB25" s="55">
        <v>1</v>
      </c>
      <c r="DC25" s="275" t="s">
        <v>44</v>
      </c>
      <c r="DD25" s="276"/>
      <c r="DE25" s="276"/>
      <c r="DF25" s="277"/>
      <c r="DG25" s="61">
        <f>IFERROR(AVERAGE(G25:T25),"0")</f>
        <v>1</v>
      </c>
      <c r="DH25" s="69">
        <f>IFERROR(SUM(G25:T25)/DG25,"0")</f>
        <v>10</v>
      </c>
      <c r="DI25" s="61">
        <f>DG25*DH25*8.8</f>
        <v>88</v>
      </c>
      <c r="DJ25" s="62">
        <v>80.569999999999993</v>
      </c>
      <c r="DK25" s="147">
        <v>1.3</v>
      </c>
      <c r="DL25" s="63">
        <f>DI25*DJ25*DK25</f>
        <v>9217.2080000000005</v>
      </c>
      <c r="DN25" s="55">
        <v>1</v>
      </c>
      <c r="DO25" s="275" t="s">
        <v>44</v>
      </c>
      <c r="DP25" s="276"/>
      <c r="DQ25" s="276"/>
      <c r="DR25" s="277"/>
      <c r="DS25" s="61">
        <f>IFERROR(AVERAGE(U25:AV25),"0")</f>
        <v>1</v>
      </c>
      <c r="DT25" s="69">
        <f>IFERROR(SUM(U25:AV25)/DS25,"0")</f>
        <v>23</v>
      </c>
      <c r="DU25" s="61">
        <f>DS25*DT25*10</f>
        <v>230</v>
      </c>
      <c r="DV25" s="62">
        <v>80.569999999999993</v>
      </c>
      <c r="DW25" s="147">
        <v>1.4</v>
      </c>
      <c r="DX25" s="63">
        <f>DU25*DV25*DW25</f>
        <v>25943.539999999997</v>
      </c>
      <c r="DZ25" s="55">
        <v>1</v>
      </c>
      <c r="EA25" s="275" t="s">
        <v>44</v>
      </c>
      <c r="EB25" s="276"/>
      <c r="EC25" s="276"/>
      <c r="ED25" s="277"/>
      <c r="EE25" s="61">
        <f>IFERROR(AVERAGE(AW25:CX25),"0")</f>
        <v>1</v>
      </c>
      <c r="EF25" s="69">
        <f>IFERROR(SUM(AW25:CX25)/EE25,"0")</f>
        <v>40</v>
      </c>
      <c r="EG25" s="61">
        <f>EE25*EF25*10</f>
        <v>400</v>
      </c>
      <c r="EH25" s="62">
        <v>80.569999999999993</v>
      </c>
      <c r="EI25" s="147">
        <v>1</v>
      </c>
      <c r="EJ25" s="63">
        <f>EG25*EH25*EI25</f>
        <v>32227.999999999996</v>
      </c>
    </row>
    <row r="26" spans="1:140" ht="30" customHeight="1" x14ac:dyDescent="0.25">
      <c r="A26" s="18"/>
      <c r="B26" s="19"/>
      <c r="C26" s="22"/>
      <c r="D26" s="19"/>
      <c r="E26" s="23"/>
      <c r="F26" s="88" t="s">
        <v>39</v>
      </c>
      <c r="G26" s="86">
        <v>1</v>
      </c>
      <c r="H26" s="86">
        <v>1</v>
      </c>
      <c r="I26" s="86">
        <v>1</v>
      </c>
      <c r="J26" s="86">
        <v>1</v>
      </c>
      <c r="K26" s="86">
        <v>1</v>
      </c>
      <c r="L26" s="87"/>
      <c r="M26" s="87"/>
      <c r="N26" s="86">
        <v>1</v>
      </c>
      <c r="O26" s="86">
        <v>1</v>
      </c>
      <c r="P26" s="86">
        <v>1</v>
      </c>
      <c r="Q26" s="86">
        <v>1</v>
      </c>
      <c r="R26" s="86">
        <v>1</v>
      </c>
      <c r="S26" s="87"/>
      <c r="T26" s="87"/>
      <c r="U26" s="86">
        <v>1</v>
      </c>
      <c r="V26" s="86">
        <v>1</v>
      </c>
      <c r="W26" s="86">
        <v>1</v>
      </c>
      <c r="X26" s="86">
        <v>1</v>
      </c>
      <c r="Y26" s="86">
        <v>1</v>
      </c>
      <c r="Z26" s="86">
        <v>1</v>
      </c>
      <c r="AA26" s="87"/>
      <c r="AB26" s="86">
        <v>1</v>
      </c>
      <c r="AC26" s="86">
        <v>1</v>
      </c>
      <c r="AD26" s="86">
        <v>1</v>
      </c>
      <c r="AE26" s="86">
        <v>1</v>
      </c>
      <c r="AF26" s="86">
        <v>1</v>
      </c>
      <c r="AG26" s="86">
        <v>1</v>
      </c>
      <c r="AH26" s="87"/>
      <c r="AI26" s="86">
        <v>1</v>
      </c>
      <c r="AJ26" s="86">
        <v>1</v>
      </c>
      <c r="AK26" s="86">
        <v>1</v>
      </c>
      <c r="AL26" s="86">
        <v>1</v>
      </c>
      <c r="AM26" s="86">
        <v>1</v>
      </c>
      <c r="AN26" s="86">
        <v>1</v>
      </c>
      <c r="AO26" s="87"/>
      <c r="AP26" s="86">
        <v>1</v>
      </c>
      <c r="AQ26" s="86">
        <v>1</v>
      </c>
      <c r="AR26" s="86">
        <v>1</v>
      </c>
      <c r="AS26" s="86">
        <v>1</v>
      </c>
      <c r="AT26" s="86">
        <v>1</v>
      </c>
      <c r="AU26" s="87"/>
      <c r="AV26" s="87"/>
      <c r="AW26" s="86">
        <v>1</v>
      </c>
      <c r="AX26" s="86">
        <v>1</v>
      </c>
      <c r="AY26" s="86">
        <v>1</v>
      </c>
      <c r="AZ26" s="86">
        <v>1</v>
      </c>
      <c r="BA26" s="86">
        <v>1</v>
      </c>
      <c r="BB26" s="87"/>
      <c r="BC26" s="87"/>
      <c r="BD26" s="86">
        <v>1</v>
      </c>
      <c r="BE26" s="86">
        <v>1</v>
      </c>
      <c r="BF26" s="86">
        <v>1</v>
      </c>
      <c r="BG26" s="86">
        <v>1</v>
      </c>
      <c r="BH26" s="86">
        <v>1</v>
      </c>
      <c r="BI26" s="87"/>
      <c r="BJ26" s="87"/>
      <c r="BK26" s="86">
        <v>1</v>
      </c>
      <c r="BL26" s="86">
        <v>1</v>
      </c>
      <c r="BM26" s="86">
        <v>1</v>
      </c>
      <c r="BN26" s="86">
        <v>1</v>
      </c>
      <c r="BO26" s="86">
        <v>1</v>
      </c>
      <c r="BP26" s="87"/>
      <c r="BQ26" s="87"/>
      <c r="BR26" s="86">
        <v>1</v>
      </c>
      <c r="BS26" s="86">
        <v>1</v>
      </c>
      <c r="BT26" s="86">
        <v>1</v>
      </c>
      <c r="BU26" s="86">
        <v>1</v>
      </c>
      <c r="BV26" s="86">
        <v>1</v>
      </c>
      <c r="BW26" s="87"/>
      <c r="BX26" s="87"/>
      <c r="BY26" s="86">
        <v>1</v>
      </c>
      <c r="BZ26" s="86">
        <v>1</v>
      </c>
      <c r="CA26" s="86">
        <v>1</v>
      </c>
      <c r="CB26" s="86">
        <v>1</v>
      </c>
      <c r="CC26" s="86">
        <v>1</v>
      </c>
      <c r="CD26" s="87"/>
      <c r="CE26" s="87"/>
      <c r="CF26" s="86">
        <v>1</v>
      </c>
      <c r="CG26" s="86">
        <v>1</v>
      </c>
      <c r="CH26" s="86">
        <v>1</v>
      </c>
      <c r="CI26" s="86">
        <v>1</v>
      </c>
      <c r="CJ26" s="86">
        <v>1</v>
      </c>
      <c r="CK26" s="87"/>
      <c r="CL26" s="87"/>
      <c r="CM26" s="86">
        <v>1</v>
      </c>
      <c r="CN26" s="86">
        <v>1</v>
      </c>
      <c r="CO26" s="86">
        <v>1</v>
      </c>
      <c r="CP26" s="86">
        <v>1</v>
      </c>
      <c r="CQ26" s="86">
        <v>1</v>
      </c>
      <c r="CR26" s="87"/>
      <c r="CS26" s="87"/>
      <c r="CT26" s="86">
        <v>1</v>
      </c>
      <c r="CU26" s="86">
        <v>1</v>
      </c>
      <c r="CV26" s="86">
        <v>1</v>
      </c>
      <c r="CW26" s="86">
        <v>1</v>
      </c>
      <c r="CX26" s="86">
        <v>1</v>
      </c>
      <c r="DB26" s="55">
        <v>1</v>
      </c>
      <c r="DC26" s="275" t="s">
        <v>45</v>
      </c>
      <c r="DD26" s="276"/>
      <c r="DE26" s="276"/>
      <c r="DF26" s="277"/>
      <c r="DG26" s="61">
        <f>IFERROR(AVERAGE(G26:T26),"0")</f>
        <v>1</v>
      </c>
      <c r="DH26" s="69">
        <f>IFERROR(SUM(G26:T26)/DG26,"0")</f>
        <v>10</v>
      </c>
      <c r="DI26" s="61">
        <f>DG26*DH26*8.8</f>
        <v>88</v>
      </c>
      <c r="DJ26" s="62">
        <v>142.83000000000001</v>
      </c>
      <c r="DK26" s="147">
        <v>1.3</v>
      </c>
      <c r="DL26" s="63">
        <f>DI26*DJ26*DK26</f>
        <v>16339.752000000002</v>
      </c>
      <c r="DN26" s="55">
        <v>1</v>
      </c>
      <c r="DO26" s="275" t="s">
        <v>45</v>
      </c>
      <c r="DP26" s="276"/>
      <c r="DQ26" s="276"/>
      <c r="DR26" s="277"/>
      <c r="DS26" s="61">
        <f>IFERROR(AVERAGE(U26:AV26),"0")</f>
        <v>1</v>
      </c>
      <c r="DT26" s="69">
        <f>IFERROR(SUM(U26:AV26)/DS26,"0")</f>
        <v>23</v>
      </c>
      <c r="DU26" s="57">
        <f>DS26*DT26*10</f>
        <v>230</v>
      </c>
      <c r="DV26" s="62">
        <v>142.83000000000001</v>
      </c>
      <c r="DW26" s="147">
        <v>1.4</v>
      </c>
      <c r="DX26" s="63">
        <f>DU26*DV26*DW26</f>
        <v>45991.26</v>
      </c>
      <c r="DZ26" s="55">
        <v>1</v>
      </c>
      <c r="EA26" s="275" t="s">
        <v>45</v>
      </c>
      <c r="EB26" s="276"/>
      <c r="EC26" s="276"/>
      <c r="ED26" s="277"/>
      <c r="EE26" s="61">
        <f>IFERROR(AVERAGE(AW26:CX26),"0")</f>
        <v>1</v>
      </c>
      <c r="EF26" s="69">
        <f>IFERROR(SUM(AW26:CX26)/EE26,"0")</f>
        <v>40</v>
      </c>
      <c r="EG26" s="57">
        <f>EE26*EF26*10</f>
        <v>400</v>
      </c>
      <c r="EH26" s="62">
        <v>142.83000000000001</v>
      </c>
      <c r="EI26" s="147">
        <v>1</v>
      </c>
      <c r="EJ26" s="63">
        <f>EG26*EH26*EI26</f>
        <v>57132.000000000007</v>
      </c>
    </row>
    <row r="27" spans="1:140" ht="30" customHeight="1" x14ac:dyDescent="0.25">
      <c r="A27" s="18"/>
      <c r="B27" s="19"/>
      <c r="C27" s="22"/>
      <c r="D27" s="19"/>
      <c r="E27" s="23"/>
      <c r="F27" s="88" t="s">
        <v>41</v>
      </c>
      <c r="G27" s="86">
        <v>1</v>
      </c>
      <c r="H27" s="86">
        <v>1</v>
      </c>
      <c r="I27" s="86">
        <v>1</v>
      </c>
      <c r="J27" s="86">
        <v>1</v>
      </c>
      <c r="K27" s="86">
        <v>1</v>
      </c>
      <c r="L27" s="87"/>
      <c r="M27" s="87"/>
      <c r="N27" s="86">
        <v>1</v>
      </c>
      <c r="O27" s="86">
        <v>1</v>
      </c>
      <c r="P27" s="86">
        <v>1</v>
      </c>
      <c r="Q27" s="86">
        <v>1</v>
      </c>
      <c r="R27" s="86">
        <v>1</v>
      </c>
      <c r="S27" s="87"/>
      <c r="T27" s="87"/>
      <c r="U27" s="86">
        <v>1</v>
      </c>
      <c r="V27" s="86">
        <v>1</v>
      </c>
      <c r="W27" s="86">
        <v>1</v>
      </c>
      <c r="X27" s="86">
        <v>1</v>
      </c>
      <c r="Y27" s="86">
        <v>1</v>
      </c>
      <c r="Z27" s="86">
        <v>1</v>
      </c>
      <c r="AA27" s="87"/>
      <c r="AB27" s="86">
        <v>1</v>
      </c>
      <c r="AC27" s="86">
        <v>1</v>
      </c>
      <c r="AD27" s="86">
        <v>1</v>
      </c>
      <c r="AE27" s="86">
        <v>1</v>
      </c>
      <c r="AF27" s="86">
        <v>1</v>
      </c>
      <c r="AG27" s="86">
        <v>1</v>
      </c>
      <c r="AH27" s="87"/>
      <c r="AI27" s="86">
        <v>1</v>
      </c>
      <c r="AJ27" s="86">
        <v>1</v>
      </c>
      <c r="AK27" s="86">
        <v>1</v>
      </c>
      <c r="AL27" s="86">
        <v>1</v>
      </c>
      <c r="AM27" s="86">
        <v>1</v>
      </c>
      <c r="AN27" s="86">
        <v>1</v>
      </c>
      <c r="AO27" s="87"/>
      <c r="AP27" s="86">
        <v>1</v>
      </c>
      <c r="AQ27" s="86">
        <v>1</v>
      </c>
      <c r="AR27" s="86">
        <v>1</v>
      </c>
      <c r="AS27" s="86">
        <v>1</v>
      </c>
      <c r="AT27" s="86">
        <v>1</v>
      </c>
      <c r="AU27" s="87"/>
      <c r="AV27" s="87"/>
      <c r="AW27" s="86">
        <v>1</v>
      </c>
      <c r="AX27" s="86">
        <v>1</v>
      </c>
      <c r="AY27" s="86">
        <v>1</v>
      </c>
      <c r="AZ27" s="86">
        <v>1</v>
      </c>
      <c r="BA27" s="86">
        <v>1</v>
      </c>
      <c r="BB27" s="87"/>
      <c r="BC27" s="87"/>
      <c r="BD27" s="86">
        <v>1</v>
      </c>
      <c r="BE27" s="86">
        <v>1</v>
      </c>
      <c r="BF27" s="86">
        <v>1</v>
      </c>
      <c r="BG27" s="86">
        <v>1</v>
      </c>
      <c r="BH27" s="86">
        <v>1</v>
      </c>
      <c r="BI27" s="87"/>
      <c r="BJ27" s="87"/>
      <c r="BK27" s="86">
        <v>1</v>
      </c>
      <c r="BL27" s="86">
        <v>1</v>
      </c>
      <c r="BM27" s="86">
        <v>1</v>
      </c>
      <c r="BN27" s="86">
        <v>1</v>
      </c>
      <c r="BO27" s="86">
        <v>1</v>
      </c>
      <c r="BP27" s="87"/>
      <c r="BQ27" s="87"/>
      <c r="BR27" s="86">
        <v>1</v>
      </c>
      <c r="BS27" s="86">
        <v>1</v>
      </c>
      <c r="BT27" s="86">
        <v>1</v>
      </c>
      <c r="BU27" s="86">
        <v>1</v>
      </c>
      <c r="BV27" s="86">
        <v>1</v>
      </c>
      <c r="BW27" s="87"/>
      <c r="BX27" s="87"/>
      <c r="BY27" s="86">
        <v>1</v>
      </c>
      <c r="BZ27" s="86">
        <v>1</v>
      </c>
      <c r="CA27" s="86">
        <v>1</v>
      </c>
      <c r="CB27" s="86">
        <v>1</v>
      </c>
      <c r="CC27" s="86">
        <v>1</v>
      </c>
      <c r="CD27" s="87"/>
      <c r="CE27" s="87"/>
      <c r="CF27" s="86">
        <v>1</v>
      </c>
      <c r="CG27" s="86">
        <v>1</v>
      </c>
      <c r="CH27" s="86">
        <v>1</v>
      </c>
      <c r="CI27" s="86">
        <v>1</v>
      </c>
      <c r="CJ27" s="86">
        <v>1</v>
      </c>
      <c r="CK27" s="87"/>
      <c r="CL27" s="87"/>
      <c r="CM27" s="86">
        <v>1</v>
      </c>
      <c r="CN27" s="86">
        <v>1</v>
      </c>
      <c r="CO27" s="86">
        <v>1</v>
      </c>
      <c r="CP27" s="86">
        <v>1</v>
      </c>
      <c r="CQ27" s="86">
        <v>1</v>
      </c>
      <c r="CR27" s="87"/>
      <c r="CS27" s="87"/>
      <c r="CT27" s="86">
        <v>1</v>
      </c>
      <c r="CU27" s="86">
        <v>1</v>
      </c>
      <c r="CV27" s="86">
        <v>1</v>
      </c>
      <c r="CW27" s="86">
        <v>1</v>
      </c>
      <c r="CX27" s="86">
        <v>1</v>
      </c>
      <c r="DB27" s="55">
        <v>2</v>
      </c>
      <c r="DC27" s="275" t="s">
        <v>46</v>
      </c>
      <c r="DD27" s="276"/>
      <c r="DE27" s="276"/>
      <c r="DF27" s="277"/>
      <c r="DG27" s="61">
        <f>IFERROR(AVERAGE(G27:T27),"0")</f>
        <v>1</v>
      </c>
      <c r="DH27" s="69">
        <f>IFERROR(SUM(G27:T27)/DG27,"0")</f>
        <v>10</v>
      </c>
      <c r="DI27" s="61">
        <f>DG27*DH27*8.8</f>
        <v>88</v>
      </c>
      <c r="DJ27" s="62">
        <v>61</v>
      </c>
      <c r="DK27" s="147">
        <v>1.3</v>
      </c>
      <c r="DL27" s="63">
        <f>DI27*DJ27*DK27</f>
        <v>6978.4000000000005</v>
      </c>
      <c r="DN27" s="55">
        <v>2</v>
      </c>
      <c r="DO27" s="275" t="s">
        <v>46</v>
      </c>
      <c r="DP27" s="276"/>
      <c r="DQ27" s="276"/>
      <c r="DR27" s="277"/>
      <c r="DS27" s="61">
        <f>IFERROR(AVERAGE(U27:AV27),"0")</f>
        <v>1</v>
      </c>
      <c r="DT27" s="69">
        <f>IFERROR(SUM(U27:AV27)/DS27,"0")</f>
        <v>23</v>
      </c>
      <c r="DU27" s="57">
        <f>DS27*DT27*10</f>
        <v>230</v>
      </c>
      <c r="DV27" s="62">
        <v>61</v>
      </c>
      <c r="DW27" s="147">
        <v>1.4</v>
      </c>
      <c r="DX27" s="63">
        <f>DU27*DV27*DW27</f>
        <v>19642</v>
      </c>
      <c r="DZ27" s="55">
        <v>2</v>
      </c>
      <c r="EA27" s="275" t="s">
        <v>46</v>
      </c>
      <c r="EB27" s="276"/>
      <c r="EC27" s="276"/>
      <c r="ED27" s="277"/>
      <c r="EE27" s="61">
        <f>IFERROR(AVERAGE(AW27:CX27),"0")</f>
        <v>1</v>
      </c>
      <c r="EF27" s="69">
        <f>IFERROR(SUM(AW27:CX27)/EE27,"0")</f>
        <v>40</v>
      </c>
      <c r="EG27" s="57">
        <f>EE27*EF27*10</f>
        <v>400</v>
      </c>
      <c r="EH27" s="62">
        <v>61</v>
      </c>
      <c r="EI27" s="147">
        <v>1</v>
      </c>
      <c r="EJ27" s="63">
        <f>EG27*EH27*EI27</f>
        <v>24400</v>
      </c>
    </row>
    <row r="28" spans="1:140" ht="30" customHeight="1" x14ac:dyDescent="0.25">
      <c r="A28" s="18"/>
      <c r="B28" s="19"/>
      <c r="C28" s="22"/>
      <c r="D28" s="19"/>
      <c r="E28" s="23"/>
      <c r="F28" s="88" t="s">
        <v>42</v>
      </c>
      <c r="G28" s="86">
        <v>1</v>
      </c>
      <c r="H28" s="86">
        <v>1</v>
      </c>
      <c r="I28" s="86">
        <v>1</v>
      </c>
      <c r="J28" s="86">
        <v>1</v>
      </c>
      <c r="K28" s="86">
        <v>1</v>
      </c>
      <c r="L28" s="87"/>
      <c r="M28" s="87"/>
      <c r="N28" s="86">
        <v>1</v>
      </c>
      <c r="O28" s="86">
        <v>1</v>
      </c>
      <c r="P28" s="86">
        <v>1</v>
      </c>
      <c r="Q28" s="86">
        <v>1</v>
      </c>
      <c r="R28" s="86">
        <v>1</v>
      </c>
      <c r="S28" s="87"/>
      <c r="T28" s="87"/>
      <c r="U28" s="86">
        <v>1</v>
      </c>
      <c r="V28" s="86">
        <v>1</v>
      </c>
      <c r="W28" s="86">
        <v>1</v>
      </c>
      <c r="X28" s="86">
        <v>1</v>
      </c>
      <c r="Y28" s="86">
        <v>1</v>
      </c>
      <c r="Z28" s="86">
        <v>1</v>
      </c>
      <c r="AA28" s="87"/>
      <c r="AB28" s="86">
        <v>1</v>
      </c>
      <c r="AC28" s="86">
        <v>1</v>
      </c>
      <c r="AD28" s="86">
        <v>1</v>
      </c>
      <c r="AE28" s="86">
        <v>1</v>
      </c>
      <c r="AF28" s="86">
        <v>1</v>
      </c>
      <c r="AG28" s="86">
        <v>1</v>
      </c>
      <c r="AH28" s="87"/>
      <c r="AI28" s="86">
        <v>1</v>
      </c>
      <c r="AJ28" s="86">
        <v>1</v>
      </c>
      <c r="AK28" s="86">
        <v>1</v>
      </c>
      <c r="AL28" s="86">
        <v>1</v>
      </c>
      <c r="AM28" s="86">
        <v>1</v>
      </c>
      <c r="AN28" s="86">
        <v>1</v>
      </c>
      <c r="AO28" s="87"/>
      <c r="AP28" s="86">
        <v>1</v>
      </c>
      <c r="AQ28" s="86">
        <v>1</v>
      </c>
      <c r="AR28" s="86">
        <v>1</v>
      </c>
      <c r="AS28" s="86">
        <v>1</v>
      </c>
      <c r="AT28" s="86">
        <v>1</v>
      </c>
      <c r="AU28" s="87"/>
      <c r="AV28" s="87"/>
      <c r="AW28" s="86">
        <v>1</v>
      </c>
      <c r="AX28" s="86">
        <v>1</v>
      </c>
      <c r="AY28" s="86">
        <v>1</v>
      </c>
      <c r="AZ28" s="86">
        <v>1</v>
      </c>
      <c r="BA28" s="86">
        <v>1</v>
      </c>
      <c r="BB28" s="87"/>
      <c r="BC28" s="87"/>
      <c r="BD28" s="86">
        <v>1</v>
      </c>
      <c r="BE28" s="86">
        <v>1</v>
      </c>
      <c r="BF28" s="86">
        <v>1</v>
      </c>
      <c r="BG28" s="86">
        <v>1</v>
      </c>
      <c r="BH28" s="86">
        <v>1</v>
      </c>
      <c r="BI28" s="87"/>
      <c r="BJ28" s="87"/>
      <c r="BK28" s="86">
        <v>1</v>
      </c>
      <c r="BL28" s="86">
        <v>1</v>
      </c>
      <c r="BM28" s="86">
        <v>1</v>
      </c>
      <c r="BN28" s="86">
        <v>1</v>
      </c>
      <c r="BO28" s="86">
        <v>1</v>
      </c>
      <c r="BP28" s="87"/>
      <c r="BQ28" s="87"/>
      <c r="BR28" s="86">
        <v>1</v>
      </c>
      <c r="BS28" s="86">
        <v>1</v>
      </c>
      <c r="BT28" s="86">
        <v>1</v>
      </c>
      <c r="BU28" s="86">
        <v>1</v>
      </c>
      <c r="BV28" s="86">
        <v>1</v>
      </c>
      <c r="BW28" s="87"/>
      <c r="BX28" s="87"/>
      <c r="BY28" s="86">
        <v>1</v>
      </c>
      <c r="BZ28" s="86">
        <v>1</v>
      </c>
      <c r="CA28" s="86">
        <v>1</v>
      </c>
      <c r="CB28" s="86">
        <v>1</v>
      </c>
      <c r="CC28" s="86">
        <v>1</v>
      </c>
      <c r="CD28" s="87"/>
      <c r="CE28" s="87"/>
      <c r="CF28" s="86">
        <v>1</v>
      </c>
      <c r="CG28" s="86">
        <v>1</v>
      </c>
      <c r="CH28" s="86">
        <v>1</v>
      </c>
      <c r="CI28" s="86">
        <v>1</v>
      </c>
      <c r="CJ28" s="86">
        <v>1</v>
      </c>
      <c r="CK28" s="87"/>
      <c r="CL28" s="87"/>
      <c r="CM28" s="86">
        <v>1</v>
      </c>
      <c r="CN28" s="86">
        <v>1</v>
      </c>
      <c r="CO28" s="86">
        <v>1</v>
      </c>
      <c r="CP28" s="86">
        <v>1</v>
      </c>
      <c r="CQ28" s="86">
        <v>1</v>
      </c>
      <c r="CR28" s="87"/>
      <c r="CS28" s="87"/>
      <c r="CT28" s="86">
        <v>1</v>
      </c>
      <c r="CU28" s="86">
        <v>1</v>
      </c>
      <c r="CV28" s="86">
        <v>1</v>
      </c>
      <c r="CW28" s="86">
        <v>1</v>
      </c>
      <c r="CX28" s="86">
        <v>1</v>
      </c>
      <c r="DB28" s="55">
        <v>2</v>
      </c>
      <c r="DC28" s="275" t="s">
        <v>47</v>
      </c>
      <c r="DD28" s="276"/>
      <c r="DE28" s="276"/>
      <c r="DF28" s="277"/>
      <c r="DG28" s="61">
        <f>IFERROR(AVERAGE(G28:T28),"0")</f>
        <v>1</v>
      </c>
      <c r="DH28" s="69">
        <f>IFERROR(SUM(G28:T28)/DG28,"0")</f>
        <v>10</v>
      </c>
      <c r="DI28" s="61">
        <f>DG28*DH28*8.8</f>
        <v>88</v>
      </c>
      <c r="DJ28" s="62">
        <v>108.24</v>
      </c>
      <c r="DK28" s="147">
        <v>1.3</v>
      </c>
      <c r="DL28" s="63">
        <f>DI28*DJ28*DK28</f>
        <v>12382.655999999999</v>
      </c>
      <c r="DN28" s="55">
        <v>2</v>
      </c>
      <c r="DO28" s="275" t="s">
        <v>47</v>
      </c>
      <c r="DP28" s="276"/>
      <c r="DQ28" s="276"/>
      <c r="DR28" s="277"/>
      <c r="DS28" s="61">
        <f>IFERROR(AVERAGE(U28:AV28),"0")</f>
        <v>1</v>
      </c>
      <c r="DT28" s="69">
        <f>IFERROR(SUM(U28:AV28)/DS28,"0")</f>
        <v>23</v>
      </c>
      <c r="DU28" s="57">
        <f>DS28*DT28*10</f>
        <v>230</v>
      </c>
      <c r="DV28" s="62">
        <v>108.24</v>
      </c>
      <c r="DW28" s="147">
        <v>1.4</v>
      </c>
      <c r="DX28" s="63">
        <f>DU28*DV28*DW28</f>
        <v>34853.279999999992</v>
      </c>
      <c r="DZ28" s="55">
        <v>2</v>
      </c>
      <c r="EA28" s="275" t="s">
        <v>47</v>
      </c>
      <c r="EB28" s="276"/>
      <c r="EC28" s="276"/>
      <c r="ED28" s="277"/>
      <c r="EE28" s="61">
        <f>IFERROR(AVERAGE(AW28:CX28),"0")</f>
        <v>1</v>
      </c>
      <c r="EF28" s="69">
        <f>IFERROR(SUM(AW28:CX28)/EE28,"0")</f>
        <v>40</v>
      </c>
      <c r="EG28" s="57">
        <f>EE28*EF28*10</f>
        <v>400</v>
      </c>
      <c r="EH28" s="62">
        <v>108.24</v>
      </c>
      <c r="EI28" s="147">
        <v>1</v>
      </c>
      <c r="EJ28" s="63">
        <f>EG28*EH28*EI28</f>
        <v>43296</v>
      </c>
    </row>
    <row r="29" spans="1:140" ht="30" customHeight="1" x14ac:dyDescent="0.25">
      <c r="A29" s="18"/>
      <c r="B29" s="19"/>
      <c r="C29" s="22"/>
      <c r="D29" s="19"/>
      <c r="E29" s="23"/>
      <c r="F29" s="88" t="s">
        <v>43</v>
      </c>
      <c r="G29" s="86">
        <v>1</v>
      </c>
      <c r="H29" s="86">
        <v>1</v>
      </c>
      <c r="I29" s="86">
        <v>1</v>
      </c>
      <c r="J29" s="86">
        <v>1</v>
      </c>
      <c r="K29" s="86">
        <v>1</v>
      </c>
      <c r="L29" s="87"/>
      <c r="M29" s="87"/>
      <c r="N29" s="86">
        <v>1</v>
      </c>
      <c r="O29" s="86">
        <v>1</v>
      </c>
      <c r="P29" s="86">
        <v>1</v>
      </c>
      <c r="Q29" s="86">
        <v>1</v>
      </c>
      <c r="R29" s="86">
        <v>1</v>
      </c>
      <c r="S29" s="87"/>
      <c r="T29" s="87"/>
      <c r="U29" s="86">
        <v>1</v>
      </c>
      <c r="V29" s="86">
        <v>1</v>
      </c>
      <c r="W29" s="86">
        <v>1</v>
      </c>
      <c r="X29" s="86">
        <v>1</v>
      </c>
      <c r="Y29" s="86">
        <v>1</v>
      </c>
      <c r="Z29" s="86">
        <v>1</v>
      </c>
      <c r="AA29" s="87"/>
      <c r="AB29" s="86">
        <v>1</v>
      </c>
      <c r="AC29" s="86">
        <v>1</v>
      </c>
      <c r="AD29" s="86">
        <v>1</v>
      </c>
      <c r="AE29" s="86">
        <v>1</v>
      </c>
      <c r="AF29" s="86">
        <v>1</v>
      </c>
      <c r="AG29" s="86">
        <v>1</v>
      </c>
      <c r="AH29" s="87"/>
      <c r="AI29" s="86">
        <v>1</v>
      </c>
      <c r="AJ29" s="86">
        <v>1</v>
      </c>
      <c r="AK29" s="86">
        <v>1</v>
      </c>
      <c r="AL29" s="86">
        <v>1</v>
      </c>
      <c r="AM29" s="86">
        <v>1</v>
      </c>
      <c r="AN29" s="86">
        <v>1</v>
      </c>
      <c r="AO29" s="87"/>
      <c r="AP29" s="86">
        <v>1</v>
      </c>
      <c r="AQ29" s="86">
        <v>1</v>
      </c>
      <c r="AR29" s="86">
        <v>1</v>
      </c>
      <c r="AS29" s="86">
        <v>1</v>
      </c>
      <c r="AT29" s="86">
        <v>1</v>
      </c>
      <c r="AU29" s="87"/>
      <c r="AV29" s="87"/>
      <c r="AW29" s="86">
        <v>1</v>
      </c>
      <c r="AX29" s="86">
        <v>1</v>
      </c>
      <c r="AY29" s="86">
        <v>1</v>
      </c>
      <c r="AZ29" s="86">
        <v>1</v>
      </c>
      <c r="BA29" s="86">
        <v>1</v>
      </c>
      <c r="BB29" s="87"/>
      <c r="BC29" s="87"/>
      <c r="BD29" s="86">
        <v>1</v>
      </c>
      <c r="BE29" s="86">
        <v>1</v>
      </c>
      <c r="BF29" s="86">
        <v>1</v>
      </c>
      <c r="BG29" s="86">
        <v>1</v>
      </c>
      <c r="BH29" s="86">
        <v>1</v>
      </c>
      <c r="BI29" s="87"/>
      <c r="BJ29" s="87"/>
      <c r="BK29" s="86">
        <v>1</v>
      </c>
      <c r="BL29" s="86">
        <v>1</v>
      </c>
      <c r="BM29" s="86">
        <v>1</v>
      </c>
      <c r="BN29" s="86">
        <v>1</v>
      </c>
      <c r="BO29" s="86">
        <v>1</v>
      </c>
      <c r="BP29" s="87"/>
      <c r="BQ29" s="87"/>
      <c r="BR29" s="86">
        <v>1</v>
      </c>
      <c r="BS29" s="86">
        <v>1</v>
      </c>
      <c r="BT29" s="86">
        <v>1</v>
      </c>
      <c r="BU29" s="86">
        <v>1</v>
      </c>
      <c r="BV29" s="86">
        <v>1</v>
      </c>
      <c r="BW29" s="87"/>
      <c r="BX29" s="87"/>
      <c r="BY29" s="86">
        <v>1</v>
      </c>
      <c r="BZ29" s="86">
        <v>1</v>
      </c>
      <c r="CA29" s="86">
        <v>1</v>
      </c>
      <c r="CB29" s="86">
        <v>1</v>
      </c>
      <c r="CC29" s="86">
        <v>1</v>
      </c>
      <c r="CD29" s="87"/>
      <c r="CE29" s="87"/>
      <c r="CF29" s="86">
        <v>1</v>
      </c>
      <c r="CG29" s="86">
        <v>1</v>
      </c>
      <c r="CH29" s="86">
        <v>1</v>
      </c>
      <c r="CI29" s="86">
        <v>1</v>
      </c>
      <c r="CJ29" s="86">
        <v>1</v>
      </c>
      <c r="CK29" s="87"/>
      <c r="CL29" s="87"/>
      <c r="CM29" s="86">
        <v>1</v>
      </c>
      <c r="CN29" s="86">
        <v>1</v>
      </c>
      <c r="CO29" s="86">
        <v>1</v>
      </c>
      <c r="CP29" s="86">
        <v>1</v>
      </c>
      <c r="CQ29" s="86">
        <v>1</v>
      </c>
      <c r="CR29" s="87"/>
      <c r="CS29" s="87"/>
      <c r="CT29" s="86">
        <v>1</v>
      </c>
      <c r="CU29" s="86">
        <v>1</v>
      </c>
      <c r="CV29" s="86">
        <v>1</v>
      </c>
      <c r="CW29" s="86">
        <v>1</v>
      </c>
      <c r="CX29" s="86">
        <v>1</v>
      </c>
      <c r="DB29" s="55">
        <v>3</v>
      </c>
      <c r="DC29" s="275" t="s">
        <v>48</v>
      </c>
      <c r="DD29" s="276"/>
      <c r="DE29" s="276"/>
      <c r="DF29" s="277"/>
      <c r="DG29" s="61">
        <f>IFERROR(AVERAGE(G29:T29),"0")</f>
        <v>1</v>
      </c>
      <c r="DH29" s="69">
        <f>IFERROR(SUM(G29:T29)/DG29,"0")</f>
        <v>10</v>
      </c>
      <c r="DI29" s="61">
        <f>DG29*DH29*8.8</f>
        <v>88</v>
      </c>
      <c r="DJ29" s="62">
        <v>99.67</v>
      </c>
      <c r="DK29" s="147">
        <v>1.3</v>
      </c>
      <c r="DL29" s="63">
        <f>DI29*DJ29*DK29</f>
        <v>11402.248000000001</v>
      </c>
      <c r="DN29" s="55">
        <v>3</v>
      </c>
      <c r="DO29" s="275" t="s">
        <v>48</v>
      </c>
      <c r="DP29" s="276"/>
      <c r="DQ29" s="276"/>
      <c r="DR29" s="277"/>
      <c r="DS29" s="61">
        <f>IFERROR(AVERAGE(U29:AV29),"0")</f>
        <v>1</v>
      </c>
      <c r="DT29" s="69">
        <f>IFERROR(SUM(U29:AV29)/DS29,"0")</f>
        <v>23</v>
      </c>
      <c r="DU29" s="57">
        <f>DS29*DT29*10</f>
        <v>230</v>
      </c>
      <c r="DV29" s="62">
        <v>99.67</v>
      </c>
      <c r="DW29" s="147">
        <v>1.4</v>
      </c>
      <c r="DX29" s="63">
        <f>DU29*DV29*DW29</f>
        <v>32093.74</v>
      </c>
      <c r="DZ29" s="55">
        <v>3</v>
      </c>
      <c r="EA29" s="275" t="s">
        <v>48</v>
      </c>
      <c r="EB29" s="276"/>
      <c r="EC29" s="276"/>
      <c r="ED29" s="277"/>
      <c r="EE29" s="61">
        <f>IFERROR(AVERAGE(AW29:CX29),"0")</f>
        <v>1</v>
      </c>
      <c r="EF29" s="69">
        <f>IFERROR(SUM(AW29:CX29)/EE29,"0")</f>
        <v>40</v>
      </c>
      <c r="EG29" s="57">
        <f>EE29*EF29*10</f>
        <v>400</v>
      </c>
      <c r="EH29" s="62">
        <v>99.67</v>
      </c>
      <c r="EI29" s="147">
        <v>1</v>
      </c>
      <c r="EJ29" s="63">
        <f>EG29*EH29*EI29</f>
        <v>39868</v>
      </c>
    </row>
    <row r="30" spans="1:140" ht="40.15" customHeight="1" x14ac:dyDescent="0.25">
      <c r="A30" s="18"/>
      <c r="B30" s="19"/>
      <c r="C30" s="22"/>
      <c r="D30" s="19"/>
      <c r="E30" s="23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DB30" s="64" t="s">
        <v>24</v>
      </c>
      <c r="DC30" s="65"/>
      <c r="DD30" s="65"/>
      <c r="DE30" s="65"/>
      <c r="DF30" s="65"/>
      <c r="DG30" s="65"/>
      <c r="DH30" s="66"/>
      <c r="DI30" s="66"/>
      <c r="DJ30" s="66"/>
      <c r="DK30" s="66"/>
      <c r="DL30" s="67">
        <f>SUM(DL25:DL29)</f>
        <v>56320.264000000003</v>
      </c>
      <c r="DN30" s="64" t="s">
        <v>24</v>
      </c>
      <c r="DO30" s="65"/>
      <c r="DP30" s="65"/>
      <c r="DQ30" s="65"/>
      <c r="DR30" s="65"/>
      <c r="DS30" s="65"/>
      <c r="DT30" s="66"/>
      <c r="DU30" s="66"/>
      <c r="DV30" s="66"/>
      <c r="DW30" s="66"/>
      <c r="DX30" s="67">
        <f>SUM(DX25:DX29)</f>
        <v>158523.81999999998</v>
      </c>
      <c r="DZ30" s="64" t="s">
        <v>24</v>
      </c>
      <c r="EA30" s="65"/>
      <c r="EB30" s="65"/>
      <c r="EC30" s="65"/>
      <c r="ED30" s="65"/>
      <c r="EE30" s="65"/>
      <c r="EF30" s="66"/>
      <c r="EG30" s="66"/>
      <c r="EH30" s="66"/>
      <c r="EI30" s="66"/>
      <c r="EJ30" s="67">
        <f>SUM(EJ25:EJ29)</f>
        <v>196924</v>
      </c>
    </row>
    <row r="31" spans="1:140" ht="31.5" customHeight="1" x14ac:dyDescent="0.25">
      <c r="C31" s="32"/>
      <c r="F31" s="90" t="s">
        <v>9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40" ht="31.5" customHeight="1" x14ac:dyDescent="0.25">
      <c r="F32" s="89">
        <v>2.2599999999999998</v>
      </c>
      <c r="G32" s="3">
        <f>G9</f>
        <v>44984</v>
      </c>
      <c r="H32" s="3">
        <f>H33</f>
        <v>44985</v>
      </c>
      <c r="I32" s="3">
        <f>I33</f>
        <v>44986</v>
      </c>
      <c r="J32" s="3">
        <f t="shared" ref="J32:BV32" si="35">J33</f>
        <v>44987</v>
      </c>
      <c r="K32" s="3">
        <f t="shared" si="35"/>
        <v>44988</v>
      </c>
      <c r="L32" s="3">
        <f t="shared" si="35"/>
        <v>44989</v>
      </c>
      <c r="M32" s="3">
        <f t="shared" si="35"/>
        <v>44990</v>
      </c>
      <c r="N32" s="3">
        <f t="shared" si="35"/>
        <v>44991</v>
      </c>
      <c r="O32" s="3">
        <f t="shared" si="35"/>
        <v>44992</v>
      </c>
      <c r="P32" s="3">
        <f t="shared" si="35"/>
        <v>44993</v>
      </c>
      <c r="Q32" s="3">
        <f t="shared" si="35"/>
        <v>44994</v>
      </c>
      <c r="R32" s="3">
        <f t="shared" si="35"/>
        <v>44995</v>
      </c>
      <c r="S32" s="3">
        <f t="shared" si="35"/>
        <v>44996</v>
      </c>
      <c r="T32" s="3">
        <f t="shared" si="35"/>
        <v>44997</v>
      </c>
      <c r="U32" s="3">
        <f t="shared" si="35"/>
        <v>44998</v>
      </c>
      <c r="V32" s="3">
        <f t="shared" si="35"/>
        <v>44999</v>
      </c>
      <c r="W32" s="3">
        <f t="shared" si="35"/>
        <v>45000</v>
      </c>
      <c r="X32" s="3">
        <f t="shared" si="35"/>
        <v>45001</v>
      </c>
      <c r="Y32" s="3">
        <f t="shared" si="35"/>
        <v>45002</v>
      </c>
      <c r="Z32" s="3">
        <f t="shared" si="35"/>
        <v>45003</v>
      </c>
      <c r="AA32" s="3">
        <f t="shared" si="35"/>
        <v>45004</v>
      </c>
      <c r="AB32" s="3">
        <f t="shared" si="35"/>
        <v>45005</v>
      </c>
      <c r="AC32" s="3">
        <f t="shared" si="35"/>
        <v>45006</v>
      </c>
      <c r="AD32" s="3">
        <f t="shared" si="35"/>
        <v>45007</v>
      </c>
      <c r="AE32" s="3">
        <f t="shared" si="35"/>
        <v>45008</v>
      </c>
      <c r="AF32" s="3">
        <f t="shared" si="35"/>
        <v>45009</v>
      </c>
      <c r="AG32" s="3">
        <f t="shared" si="35"/>
        <v>45010</v>
      </c>
      <c r="AH32" s="3">
        <f t="shared" si="35"/>
        <v>45011</v>
      </c>
      <c r="AI32" s="3">
        <f t="shared" si="35"/>
        <v>45012</v>
      </c>
      <c r="AJ32" s="3">
        <f t="shared" si="35"/>
        <v>45013</v>
      </c>
      <c r="AK32" s="3">
        <f t="shared" si="35"/>
        <v>45014</v>
      </c>
      <c r="AL32" s="3">
        <f t="shared" si="35"/>
        <v>45015</v>
      </c>
      <c r="AM32" s="3">
        <f t="shared" si="35"/>
        <v>45016</v>
      </c>
      <c r="AN32" s="3">
        <f t="shared" si="35"/>
        <v>45017</v>
      </c>
      <c r="AO32" s="3">
        <f t="shared" si="35"/>
        <v>45018</v>
      </c>
      <c r="AP32" s="3">
        <f t="shared" si="35"/>
        <v>45019</v>
      </c>
      <c r="AQ32" s="3">
        <f t="shared" si="35"/>
        <v>45020</v>
      </c>
      <c r="AR32" s="3">
        <f t="shared" si="35"/>
        <v>45021</v>
      </c>
      <c r="AS32" s="3">
        <f t="shared" si="35"/>
        <v>45022</v>
      </c>
      <c r="AT32" s="3">
        <f t="shared" si="35"/>
        <v>45023</v>
      </c>
      <c r="AU32" s="3">
        <f t="shared" si="35"/>
        <v>45024</v>
      </c>
      <c r="AV32" s="3">
        <f t="shared" si="35"/>
        <v>45025</v>
      </c>
      <c r="AW32" s="3">
        <f t="shared" si="35"/>
        <v>45026</v>
      </c>
      <c r="AX32" s="3">
        <f t="shared" si="35"/>
        <v>45027</v>
      </c>
      <c r="AY32" s="3">
        <f t="shared" si="35"/>
        <v>45028</v>
      </c>
      <c r="AZ32" s="3">
        <f t="shared" si="35"/>
        <v>45029</v>
      </c>
      <c r="BA32" s="3">
        <f t="shared" si="35"/>
        <v>45030</v>
      </c>
      <c r="BB32" s="3">
        <f t="shared" si="35"/>
        <v>45031</v>
      </c>
      <c r="BC32" s="3">
        <f t="shared" si="35"/>
        <v>45032</v>
      </c>
      <c r="BD32" s="3">
        <f t="shared" si="35"/>
        <v>45033</v>
      </c>
      <c r="BE32" s="3">
        <f t="shared" si="35"/>
        <v>45034</v>
      </c>
      <c r="BF32" s="3">
        <f t="shared" si="35"/>
        <v>45035</v>
      </c>
      <c r="BG32" s="3">
        <f t="shared" si="35"/>
        <v>45036</v>
      </c>
      <c r="BH32" s="3">
        <f t="shared" si="35"/>
        <v>45037</v>
      </c>
      <c r="BI32" s="3">
        <f t="shared" si="35"/>
        <v>45038</v>
      </c>
      <c r="BJ32" s="3">
        <f t="shared" si="35"/>
        <v>45039</v>
      </c>
      <c r="BK32" s="3">
        <f t="shared" si="35"/>
        <v>45040</v>
      </c>
      <c r="BL32" s="3">
        <f t="shared" si="35"/>
        <v>45041</v>
      </c>
      <c r="BM32" s="3">
        <f t="shared" si="35"/>
        <v>45042</v>
      </c>
      <c r="BN32" s="3">
        <f t="shared" si="35"/>
        <v>45043</v>
      </c>
      <c r="BO32" s="3">
        <f t="shared" si="35"/>
        <v>45044</v>
      </c>
      <c r="BP32" s="3">
        <f t="shared" si="35"/>
        <v>45045</v>
      </c>
      <c r="BQ32" s="3">
        <f t="shared" si="35"/>
        <v>45046</v>
      </c>
      <c r="BR32" s="3">
        <f t="shared" si="35"/>
        <v>45047</v>
      </c>
      <c r="BS32" s="3">
        <f t="shared" si="35"/>
        <v>45048</v>
      </c>
      <c r="BT32" s="3">
        <f t="shared" si="35"/>
        <v>45049</v>
      </c>
      <c r="BU32" s="3">
        <f t="shared" si="35"/>
        <v>45050</v>
      </c>
      <c r="BV32" s="3">
        <f t="shared" si="35"/>
        <v>45051</v>
      </c>
      <c r="BW32" s="3">
        <f t="shared" ref="BW32:CX32" si="36">BW33</f>
        <v>45052</v>
      </c>
      <c r="BX32" s="3">
        <f t="shared" si="36"/>
        <v>45053</v>
      </c>
      <c r="BY32" s="3">
        <f t="shared" si="36"/>
        <v>45054</v>
      </c>
      <c r="BZ32" s="3">
        <f t="shared" si="36"/>
        <v>45055</v>
      </c>
      <c r="CA32" s="3">
        <f t="shared" si="36"/>
        <v>45056</v>
      </c>
      <c r="CB32" s="3">
        <f t="shared" si="36"/>
        <v>45057</v>
      </c>
      <c r="CC32" s="3">
        <f t="shared" si="36"/>
        <v>45058</v>
      </c>
      <c r="CD32" s="3">
        <f t="shared" si="36"/>
        <v>45059</v>
      </c>
      <c r="CE32" s="3">
        <f t="shared" si="36"/>
        <v>45060</v>
      </c>
      <c r="CF32" s="3">
        <f t="shared" si="36"/>
        <v>45061</v>
      </c>
      <c r="CG32" s="3">
        <f t="shared" si="36"/>
        <v>45062</v>
      </c>
      <c r="CH32" s="3">
        <f t="shared" si="36"/>
        <v>45063</v>
      </c>
      <c r="CI32" s="3">
        <f t="shared" si="36"/>
        <v>45064</v>
      </c>
      <c r="CJ32" s="3">
        <f t="shared" si="36"/>
        <v>45065</v>
      </c>
      <c r="CK32" s="3">
        <f t="shared" si="36"/>
        <v>45066</v>
      </c>
      <c r="CL32" s="3">
        <f t="shared" si="36"/>
        <v>45067</v>
      </c>
      <c r="CM32" s="3">
        <f t="shared" si="36"/>
        <v>45068</v>
      </c>
      <c r="CN32" s="3">
        <f t="shared" si="36"/>
        <v>45069</v>
      </c>
      <c r="CO32" s="3">
        <f t="shared" si="36"/>
        <v>45070</v>
      </c>
      <c r="CP32" s="3">
        <f t="shared" si="36"/>
        <v>45071</v>
      </c>
      <c r="CQ32" s="3">
        <f t="shared" si="36"/>
        <v>45072</v>
      </c>
      <c r="CR32" s="3">
        <f t="shared" si="36"/>
        <v>45073</v>
      </c>
      <c r="CS32" s="3">
        <f t="shared" si="36"/>
        <v>45074</v>
      </c>
      <c r="CT32" s="3">
        <f t="shared" si="36"/>
        <v>45075</v>
      </c>
      <c r="CU32" s="3">
        <f t="shared" si="36"/>
        <v>45076</v>
      </c>
      <c r="CV32" s="3">
        <f t="shared" si="36"/>
        <v>45077</v>
      </c>
      <c r="CW32" s="3">
        <f t="shared" si="36"/>
        <v>45078</v>
      </c>
      <c r="CX32" s="3">
        <f t="shared" si="36"/>
        <v>45079</v>
      </c>
      <c r="DJ32" s="278" t="s">
        <v>51</v>
      </c>
      <c r="DK32" s="279"/>
      <c r="DL32" s="67">
        <f>DL22+DL30</f>
        <v>110666.504</v>
      </c>
      <c r="DV32" s="278" t="s">
        <v>52</v>
      </c>
      <c r="DW32" s="279"/>
      <c r="DX32" s="67">
        <f>DX22+DX30</f>
        <v>726796.66901789571</v>
      </c>
      <c r="EH32" s="280" t="s">
        <v>56</v>
      </c>
      <c r="EI32" s="281"/>
      <c r="EJ32" s="67">
        <f>EJ22+EJ30</f>
        <v>996537.65410795133</v>
      </c>
    </row>
    <row r="33" spans="4:141" ht="25.15" customHeight="1" x14ac:dyDescent="0.25">
      <c r="D33" s="21"/>
      <c r="F33" s="12"/>
      <c r="G33" s="13">
        <f>G10</f>
        <v>44984</v>
      </c>
      <c r="H33" s="13">
        <f t="shared" ref="H33:BS33" si="37">H10</f>
        <v>44985</v>
      </c>
      <c r="I33" s="13">
        <f t="shared" si="37"/>
        <v>44986</v>
      </c>
      <c r="J33" s="13">
        <f t="shared" si="37"/>
        <v>44987</v>
      </c>
      <c r="K33" s="13">
        <f t="shared" si="37"/>
        <v>44988</v>
      </c>
      <c r="L33" s="13">
        <f t="shared" si="37"/>
        <v>44989</v>
      </c>
      <c r="M33" s="13">
        <f t="shared" si="37"/>
        <v>44990</v>
      </c>
      <c r="N33" s="13">
        <f t="shared" si="37"/>
        <v>44991</v>
      </c>
      <c r="O33" s="13">
        <f t="shared" si="37"/>
        <v>44992</v>
      </c>
      <c r="P33" s="13">
        <f t="shared" si="37"/>
        <v>44993</v>
      </c>
      <c r="Q33" s="13">
        <f t="shared" si="37"/>
        <v>44994</v>
      </c>
      <c r="R33" s="13">
        <f t="shared" si="37"/>
        <v>44995</v>
      </c>
      <c r="S33" s="13">
        <f t="shared" si="37"/>
        <v>44996</v>
      </c>
      <c r="T33" s="13">
        <f t="shared" si="37"/>
        <v>44997</v>
      </c>
      <c r="U33" s="13">
        <f t="shared" si="37"/>
        <v>44998</v>
      </c>
      <c r="V33" s="13">
        <f t="shared" si="37"/>
        <v>44999</v>
      </c>
      <c r="W33" s="13">
        <f t="shared" si="37"/>
        <v>45000</v>
      </c>
      <c r="X33" s="13">
        <f t="shared" si="37"/>
        <v>45001</v>
      </c>
      <c r="Y33" s="13">
        <f t="shared" si="37"/>
        <v>45002</v>
      </c>
      <c r="Z33" s="13">
        <f t="shared" si="37"/>
        <v>45003</v>
      </c>
      <c r="AA33" s="13">
        <f t="shared" si="37"/>
        <v>45004</v>
      </c>
      <c r="AB33" s="13">
        <f t="shared" si="37"/>
        <v>45005</v>
      </c>
      <c r="AC33" s="13">
        <f t="shared" si="37"/>
        <v>45006</v>
      </c>
      <c r="AD33" s="13">
        <f t="shared" si="37"/>
        <v>45007</v>
      </c>
      <c r="AE33" s="13">
        <f t="shared" si="37"/>
        <v>45008</v>
      </c>
      <c r="AF33" s="13">
        <f t="shared" si="37"/>
        <v>45009</v>
      </c>
      <c r="AG33" s="13">
        <f t="shared" si="37"/>
        <v>45010</v>
      </c>
      <c r="AH33" s="13">
        <f t="shared" si="37"/>
        <v>45011</v>
      </c>
      <c r="AI33" s="13">
        <f t="shared" si="37"/>
        <v>45012</v>
      </c>
      <c r="AJ33" s="13">
        <f t="shared" si="37"/>
        <v>45013</v>
      </c>
      <c r="AK33" s="13">
        <f t="shared" si="37"/>
        <v>45014</v>
      </c>
      <c r="AL33" s="13">
        <f t="shared" si="37"/>
        <v>45015</v>
      </c>
      <c r="AM33" s="13">
        <f t="shared" si="37"/>
        <v>45016</v>
      </c>
      <c r="AN33" s="13">
        <f t="shared" si="37"/>
        <v>45017</v>
      </c>
      <c r="AO33" s="13">
        <f t="shared" si="37"/>
        <v>45018</v>
      </c>
      <c r="AP33" s="13">
        <f t="shared" si="37"/>
        <v>45019</v>
      </c>
      <c r="AQ33" s="13">
        <f t="shared" si="37"/>
        <v>45020</v>
      </c>
      <c r="AR33" s="13">
        <f t="shared" si="37"/>
        <v>45021</v>
      </c>
      <c r="AS33" s="13">
        <f t="shared" si="37"/>
        <v>45022</v>
      </c>
      <c r="AT33" s="13">
        <f t="shared" si="37"/>
        <v>45023</v>
      </c>
      <c r="AU33" s="13">
        <f t="shared" si="37"/>
        <v>45024</v>
      </c>
      <c r="AV33" s="13">
        <f t="shared" si="37"/>
        <v>45025</v>
      </c>
      <c r="AW33" s="13">
        <f t="shared" si="37"/>
        <v>45026</v>
      </c>
      <c r="AX33" s="13">
        <f t="shared" si="37"/>
        <v>45027</v>
      </c>
      <c r="AY33" s="13">
        <f t="shared" si="37"/>
        <v>45028</v>
      </c>
      <c r="AZ33" s="13">
        <f t="shared" si="37"/>
        <v>45029</v>
      </c>
      <c r="BA33" s="13">
        <f t="shared" si="37"/>
        <v>45030</v>
      </c>
      <c r="BB33" s="13">
        <f t="shared" si="37"/>
        <v>45031</v>
      </c>
      <c r="BC33" s="13">
        <f t="shared" si="37"/>
        <v>45032</v>
      </c>
      <c r="BD33" s="13">
        <f t="shared" si="37"/>
        <v>45033</v>
      </c>
      <c r="BE33" s="13">
        <f t="shared" si="37"/>
        <v>45034</v>
      </c>
      <c r="BF33" s="13">
        <f t="shared" si="37"/>
        <v>45035</v>
      </c>
      <c r="BG33" s="13">
        <f t="shared" si="37"/>
        <v>45036</v>
      </c>
      <c r="BH33" s="13">
        <f t="shared" si="37"/>
        <v>45037</v>
      </c>
      <c r="BI33" s="13">
        <f t="shared" si="37"/>
        <v>45038</v>
      </c>
      <c r="BJ33" s="13">
        <f t="shared" si="37"/>
        <v>45039</v>
      </c>
      <c r="BK33" s="13">
        <f t="shared" si="37"/>
        <v>45040</v>
      </c>
      <c r="BL33" s="13">
        <f t="shared" si="37"/>
        <v>45041</v>
      </c>
      <c r="BM33" s="13">
        <f t="shared" si="37"/>
        <v>45042</v>
      </c>
      <c r="BN33" s="13">
        <f t="shared" si="37"/>
        <v>45043</v>
      </c>
      <c r="BO33" s="13">
        <f t="shared" si="37"/>
        <v>45044</v>
      </c>
      <c r="BP33" s="13">
        <f t="shared" si="37"/>
        <v>45045</v>
      </c>
      <c r="BQ33" s="13">
        <f t="shared" si="37"/>
        <v>45046</v>
      </c>
      <c r="BR33" s="13">
        <f t="shared" si="37"/>
        <v>45047</v>
      </c>
      <c r="BS33" s="13">
        <f t="shared" si="37"/>
        <v>45048</v>
      </c>
      <c r="BT33" s="13">
        <f t="shared" ref="BT33:CX33" si="38">BT10</f>
        <v>45049</v>
      </c>
      <c r="BU33" s="13">
        <f t="shared" si="38"/>
        <v>45050</v>
      </c>
      <c r="BV33" s="13">
        <f t="shared" si="38"/>
        <v>45051</v>
      </c>
      <c r="BW33" s="13">
        <f t="shared" si="38"/>
        <v>45052</v>
      </c>
      <c r="BX33" s="13">
        <f t="shared" si="38"/>
        <v>45053</v>
      </c>
      <c r="BY33" s="13">
        <f t="shared" si="38"/>
        <v>45054</v>
      </c>
      <c r="BZ33" s="13">
        <f t="shared" si="38"/>
        <v>45055</v>
      </c>
      <c r="CA33" s="13">
        <f t="shared" si="38"/>
        <v>45056</v>
      </c>
      <c r="CB33" s="13">
        <f t="shared" si="38"/>
        <v>45057</v>
      </c>
      <c r="CC33" s="13">
        <f t="shared" si="38"/>
        <v>45058</v>
      </c>
      <c r="CD33" s="13">
        <f t="shared" si="38"/>
        <v>45059</v>
      </c>
      <c r="CE33" s="13">
        <f t="shared" si="38"/>
        <v>45060</v>
      </c>
      <c r="CF33" s="13">
        <f t="shared" si="38"/>
        <v>45061</v>
      </c>
      <c r="CG33" s="13">
        <f t="shared" si="38"/>
        <v>45062</v>
      </c>
      <c r="CH33" s="13">
        <f t="shared" si="38"/>
        <v>45063</v>
      </c>
      <c r="CI33" s="13">
        <f t="shared" si="38"/>
        <v>45064</v>
      </c>
      <c r="CJ33" s="13">
        <f t="shared" si="38"/>
        <v>45065</v>
      </c>
      <c r="CK33" s="13">
        <f t="shared" si="38"/>
        <v>45066</v>
      </c>
      <c r="CL33" s="13">
        <f t="shared" si="38"/>
        <v>45067</v>
      </c>
      <c r="CM33" s="13">
        <f t="shared" si="38"/>
        <v>45068</v>
      </c>
      <c r="CN33" s="13">
        <f t="shared" si="38"/>
        <v>45069</v>
      </c>
      <c r="CO33" s="13">
        <f t="shared" si="38"/>
        <v>45070</v>
      </c>
      <c r="CP33" s="13">
        <f t="shared" si="38"/>
        <v>45071</v>
      </c>
      <c r="CQ33" s="13">
        <f t="shared" si="38"/>
        <v>45072</v>
      </c>
      <c r="CR33" s="13">
        <f t="shared" si="38"/>
        <v>45073</v>
      </c>
      <c r="CS33" s="13">
        <f t="shared" si="38"/>
        <v>45074</v>
      </c>
      <c r="CT33" s="13">
        <f t="shared" si="38"/>
        <v>45075</v>
      </c>
      <c r="CU33" s="13">
        <f t="shared" si="38"/>
        <v>45076</v>
      </c>
      <c r="CV33" s="13">
        <f t="shared" si="38"/>
        <v>45077</v>
      </c>
      <c r="CW33" s="13">
        <f t="shared" si="38"/>
        <v>45078</v>
      </c>
      <c r="CX33" s="13">
        <f t="shared" si="38"/>
        <v>45079</v>
      </c>
      <c r="CY33" s="26"/>
      <c r="EH33" s="81"/>
      <c r="EI33" s="81"/>
    </row>
    <row r="34" spans="4:141" ht="25.15" customHeight="1" x14ac:dyDescent="0.25">
      <c r="D34" s="21"/>
      <c r="F34" s="17" t="s">
        <v>2</v>
      </c>
      <c r="G34" s="14">
        <v>0</v>
      </c>
      <c r="H34" s="14">
        <f t="shared" ref="H34:BS34" si="39">H22*$F$32</f>
        <v>16.071111111111112</v>
      </c>
      <c r="I34" s="14">
        <f t="shared" si="39"/>
        <v>16.071111111111112</v>
      </c>
      <c r="J34" s="14">
        <f t="shared" si="39"/>
        <v>16.071111111111112</v>
      </c>
      <c r="K34" s="14">
        <f t="shared" si="39"/>
        <v>16.071111111111112</v>
      </c>
      <c r="L34" s="14">
        <f t="shared" si="39"/>
        <v>0</v>
      </c>
      <c r="M34" s="14">
        <f t="shared" si="39"/>
        <v>0</v>
      </c>
      <c r="N34" s="14">
        <f t="shared" si="39"/>
        <v>20.088888888888885</v>
      </c>
      <c r="O34" s="14">
        <f t="shared" si="39"/>
        <v>20.088888888888885</v>
      </c>
      <c r="P34" s="14">
        <f t="shared" si="39"/>
        <v>20.088888888888885</v>
      </c>
      <c r="Q34" s="14">
        <f t="shared" si="39"/>
        <v>20.088888888888885</v>
      </c>
      <c r="R34" s="14">
        <f t="shared" si="39"/>
        <v>20.088888888888885</v>
      </c>
      <c r="S34" s="14">
        <f t="shared" si="39"/>
        <v>0</v>
      </c>
      <c r="T34" s="14">
        <f t="shared" si="39"/>
        <v>0</v>
      </c>
      <c r="U34" s="14">
        <f t="shared" si="39"/>
        <v>46.204444444444448</v>
      </c>
      <c r="V34" s="14">
        <f t="shared" si="39"/>
        <v>46.204444444444448</v>
      </c>
      <c r="W34" s="14">
        <f t="shared" si="39"/>
        <v>46.204444444444448</v>
      </c>
      <c r="X34" s="14">
        <f t="shared" si="39"/>
        <v>46.204444444444448</v>
      </c>
      <c r="Y34" s="14">
        <f t="shared" si="39"/>
        <v>46.204444444444448</v>
      </c>
      <c r="Z34" s="14">
        <f t="shared" si="39"/>
        <v>46.204444444444448</v>
      </c>
      <c r="AA34" s="14">
        <f t="shared" si="39"/>
        <v>0</v>
      </c>
      <c r="AB34" s="14">
        <f t="shared" si="39"/>
        <v>44.948888888888895</v>
      </c>
      <c r="AC34" s="14">
        <f t="shared" si="39"/>
        <v>44.948888888888895</v>
      </c>
      <c r="AD34" s="14">
        <f t="shared" si="39"/>
        <v>44.948888888888895</v>
      </c>
      <c r="AE34" s="14">
        <f t="shared" si="39"/>
        <v>44.948888888888895</v>
      </c>
      <c r="AF34" s="14">
        <f t="shared" si="39"/>
        <v>44.948888888888895</v>
      </c>
      <c r="AG34" s="14">
        <f t="shared" si="39"/>
        <v>44.948888888888895</v>
      </c>
      <c r="AH34" s="14">
        <f t="shared" si="39"/>
        <v>0</v>
      </c>
      <c r="AI34" s="14">
        <f t="shared" si="39"/>
        <v>67.8</v>
      </c>
      <c r="AJ34" s="14">
        <f t="shared" si="39"/>
        <v>67.8</v>
      </c>
      <c r="AK34" s="14">
        <f t="shared" si="39"/>
        <v>67.8</v>
      </c>
      <c r="AL34" s="14">
        <f t="shared" si="39"/>
        <v>67.8</v>
      </c>
      <c r="AM34" s="14">
        <f t="shared" si="39"/>
        <v>67.8</v>
      </c>
      <c r="AN34" s="14">
        <f t="shared" si="39"/>
        <v>67.8</v>
      </c>
      <c r="AO34" s="14">
        <f t="shared" si="39"/>
        <v>0</v>
      </c>
      <c r="AP34" s="14">
        <f t="shared" si="39"/>
        <v>76.839999999999989</v>
      </c>
      <c r="AQ34" s="14">
        <f t="shared" si="39"/>
        <v>76.839999999999989</v>
      </c>
      <c r="AR34" s="14">
        <f t="shared" si="39"/>
        <v>76.839999999999989</v>
      </c>
      <c r="AS34" s="14">
        <f t="shared" si="39"/>
        <v>76.839999999999989</v>
      </c>
      <c r="AT34" s="14">
        <f t="shared" si="39"/>
        <v>76.839999999999989</v>
      </c>
      <c r="AU34" s="14">
        <f t="shared" si="39"/>
        <v>0</v>
      </c>
      <c r="AV34" s="14">
        <f t="shared" si="39"/>
        <v>0</v>
      </c>
      <c r="AW34" s="14">
        <f t="shared" si="39"/>
        <v>76.839999999999989</v>
      </c>
      <c r="AX34" s="14">
        <f t="shared" si="39"/>
        <v>76.839999999999989</v>
      </c>
      <c r="AY34" s="14">
        <f t="shared" si="39"/>
        <v>76.839999999999989</v>
      </c>
      <c r="AZ34" s="14">
        <f t="shared" si="39"/>
        <v>76.839999999999989</v>
      </c>
      <c r="BA34" s="14">
        <f t="shared" si="39"/>
        <v>76.839999999999989</v>
      </c>
      <c r="BB34" s="14">
        <f t="shared" si="39"/>
        <v>0</v>
      </c>
      <c r="BC34" s="14">
        <f t="shared" si="39"/>
        <v>0</v>
      </c>
      <c r="BD34" s="14">
        <f t="shared" si="39"/>
        <v>76.839999999999989</v>
      </c>
      <c r="BE34" s="14">
        <f t="shared" si="39"/>
        <v>76.839999999999989</v>
      </c>
      <c r="BF34" s="14">
        <f t="shared" si="39"/>
        <v>76.839999999999989</v>
      </c>
      <c r="BG34" s="14">
        <f t="shared" si="39"/>
        <v>76.839999999999989</v>
      </c>
      <c r="BH34" s="14">
        <f t="shared" si="39"/>
        <v>76.839999999999989</v>
      </c>
      <c r="BI34" s="14">
        <f t="shared" si="39"/>
        <v>0</v>
      </c>
      <c r="BJ34" s="14">
        <f t="shared" si="39"/>
        <v>0</v>
      </c>
      <c r="BK34" s="14">
        <f t="shared" si="39"/>
        <v>76.839999999999989</v>
      </c>
      <c r="BL34" s="14">
        <f t="shared" si="39"/>
        <v>76.839999999999989</v>
      </c>
      <c r="BM34" s="14">
        <f t="shared" si="39"/>
        <v>76.839999999999989</v>
      </c>
      <c r="BN34" s="14">
        <f t="shared" si="39"/>
        <v>76.839999999999989</v>
      </c>
      <c r="BO34" s="14">
        <f t="shared" si="39"/>
        <v>76.839999999999989</v>
      </c>
      <c r="BP34" s="14">
        <f t="shared" si="39"/>
        <v>0</v>
      </c>
      <c r="BQ34" s="14">
        <f t="shared" si="39"/>
        <v>0</v>
      </c>
      <c r="BR34" s="14">
        <f t="shared" si="39"/>
        <v>76.839999999999989</v>
      </c>
      <c r="BS34" s="14">
        <f t="shared" si="39"/>
        <v>76.839999999999989</v>
      </c>
      <c r="BT34" s="14">
        <f t="shared" ref="BT34:CX34" si="40">BT22*$F$32</f>
        <v>76.839999999999989</v>
      </c>
      <c r="BU34" s="14">
        <f t="shared" si="40"/>
        <v>76.839999999999989</v>
      </c>
      <c r="BV34" s="14">
        <f t="shared" si="40"/>
        <v>76.839999999999989</v>
      </c>
      <c r="BW34" s="14">
        <f t="shared" si="40"/>
        <v>0</v>
      </c>
      <c r="BX34" s="14">
        <f t="shared" si="40"/>
        <v>0</v>
      </c>
      <c r="BY34" s="14">
        <f t="shared" si="40"/>
        <v>76.839999999999989</v>
      </c>
      <c r="BZ34" s="14">
        <f t="shared" si="40"/>
        <v>76.839999999999989</v>
      </c>
      <c r="CA34" s="14">
        <f t="shared" si="40"/>
        <v>76.839999999999989</v>
      </c>
      <c r="CB34" s="14">
        <f t="shared" si="40"/>
        <v>76.839999999999989</v>
      </c>
      <c r="CC34" s="14">
        <f t="shared" si="40"/>
        <v>76.839999999999989</v>
      </c>
      <c r="CD34" s="14">
        <f t="shared" si="40"/>
        <v>0</v>
      </c>
      <c r="CE34" s="14">
        <f t="shared" si="40"/>
        <v>0</v>
      </c>
      <c r="CF34" s="14">
        <f t="shared" si="40"/>
        <v>67.8</v>
      </c>
      <c r="CG34" s="14">
        <f t="shared" si="40"/>
        <v>67.8</v>
      </c>
      <c r="CH34" s="14">
        <f t="shared" si="40"/>
        <v>67.8</v>
      </c>
      <c r="CI34" s="14">
        <f t="shared" si="40"/>
        <v>67.8</v>
      </c>
      <c r="CJ34" s="14">
        <f t="shared" si="40"/>
        <v>67.8</v>
      </c>
      <c r="CK34" s="14">
        <f t="shared" si="40"/>
        <v>0</v>
      </c>
      <c r="CL34" s="14">
        <f t="shared" si="40"/>
        <v>0</v>
      </c>
      <c r="CM34" s="14">
        <f t="shared" si="40"/>
        <v>56.499999999999993</v>
      </c>
      <c r="CN34" s="14">
        <f t="shared" si="40"/>
        <v>56.499999999999993</v>
      </c>
      <c r="CO34" s="14">
        <f t="shared" si="40"/>
        <v>56.499999999999993</v>
      </c>
      <c r="CP34" s="14">
        <f t="shared" si="40"/>
        <v>56.499999999999993</v>
      </c>
      <c r="CQ34" s="14">
        <f t="shared" si="40"/>
        <v>56.499999999999993</v>
      </c>
      <c r="CR34" s="14">
        <f t="shared" si="40"/>
        <v>0</v>
      </c>
      <c r="CS34" s="14">
        <f t="shared" si="40"/>
        <v>0</v>
      </c>
      <c r="CT34" s="14">
        <f t="shared" si="40"/>
        <v>31.639999999999997</v>
      </c>
      <c r="CU34" s="14">
        <f t="shared" si="40"/>
        <v>31.639999999999997</v>
      </c>
      <c r="CV34" s="14">
        <f t="shared" si="40"/>
        <v>31.639999999999997</v>
      </c>
      <c r="CW34" s="14">
        <f t="shared" si="40"/>
        <v>31.639999999999997</v>
      </c>
      <c r="CX34" s="14">
        <f t="shared" si="40"/>
        <v>31.639999999999997</v>
      </c>
      <c r="EH34" s="81"/>
      <c r="EI34" s="81"/>
    </row>
    <row r="35" spans="4:141" ht="25.15" customHeight="1" x14ac:dyDescent="0.25">
      <c r="F35" s="17" t="s">
        <v>5</v>
      </c>
      <c r="G35" s="14">
        <f>G34</f>
        <v>0</v>
      </c>
      <c r="H35" s="14">
        <f t="shared" ref="H35:BR35" si="41">G35+H34</f>
        <v>16.071111111111112</v>
      </c>
      <c r="I35" s="14">
        <f t="shared" si="41"/>
        <v>32.142222222222223</v>
      </c>
      <c r="J35" s="14">
        <f t="shared" si="41"/>
        <v>48.213333333333338</v>
      </c>
      <c r="K35" s="14">
        <f t="shared" si="41"/>
        <v>64.284444444444446</v>
      </c>
      <c r="L35" s="14">
        <f t="shared" si="41"/>
        <v>64.284444444444446</v>
      </c>
      <c r="M35" s="14">
        <f t="shared" si="41"/>
        <v>64.284444444444446</v>
      </c>
      <c r="N35" s="14">
        <f t="shared" si="41"/>
        <v>84.373333333333335</v>
      </c>
      <c r="O35" s="14">
        <f t="shared" si="41"/>
        <v>104.46222222222222</v>
      </c>
      <c r="P35" s="14">
        <f t="shared" si="41"/>
        <v>124.55111111111111</v>
      </c>
      <c r="Q35" s="14">
        <f t="shared" si="41"/>
        <v>144.63999999999999</v>
      </c>
      <c r="R35" s="14">
        <f t="shared" si="41"/>
        <v>164.72888888888886</v>
      </c>
      <c r="S35" s="14">
        <f t="shared" si="41"/>
        <v>164.72888888888886</v>
      </c>
      <c r="T35" s="14">
        <f t="shared" si="41"/>
        <v>164.72888888888886</v>
      </c>
      <c r="U35" s="14">
        <f t="shared" si="41"/>
        <v>210.93333333333331</v>
      </c>
      <c r="V35" s="14">
        <f t="shared" si="41"/>
        <v>257.13777777777773</v>
      </c>
      <c r="W35" s="14">
        <f t="shared" si="41"/>
        <v>303.34222222222218</v>
      </c>
      <c r="X35" s="14">
        <f t="shared" si="41"/>
        <v>349.54666666666662</v>
      </c>
      <c r="Y35" s="14">
        <f t="shared" si="41"/>
        <v>395.75111111111107</v>
      </c>
      <c r="Z35" s="14">
        <f t="shared" si="41"/>
        <v>441.95555555555552</v>
      </c>
      <c r="AA35" s="14">
        <f t="shared" si="41"/>
        <v>441.95555555555552</v>
      </c>
      <c r="AB35" s="14">
        <f t="shared" si="41"/>
        <v>486.90444444444444</v>
      </c>
      <c r="AC35" s="14">
        <f t="shared" si="41"/>
        <v>531.85333333333335</v>
      </c>
      <c r="AD35" s="14">
        <f t="shared" si="41"/>
        <v>576.80222222222221</v>
      </c>
      <c r="AE35" s="14">
        <f t="shared" si="41"/>
        <v>621.75111111111107</v>
      </c>
      <c r="AF35" s="14">
        <f t="shared" si="41"/>
        <v>666.69999999999993</v>
      </c>
      <c r="AG35" s="14">
        <f t="shared" si="41"/>
        <v>711.64888888888879</v>
      </c>
      <c r="AH35" s="14">
        <f t="shared" si="41"/>
        <v>711.64888888888879</v>
      </c>
      <c r="AI35" s="14">
        <f t="shared" si="41"/>
        <v>779.44888888888875</v>
      </c>
      <c r="AJ35" s="14">
        <f t="shared" si="41"/>
        <v>847.2488888888887</v>
      </c>
      <c r="AK35" s="14">
        <f t="shared" si="41"/>
        <v>915.04888888888865</v>
      </c>
      <c r="AL35" s="14">
        <f t="shared" si="41"/>
        <v>982.84888888888861</v>
      </c>
      <c r="AM35" s="14">
        <f t="shared" si="41"/>
        <v>1050.6488888888887</v>
      </c>
      <c r="AN35" s="14">
        <f t="shared" si="41"/>
        <v>1118.4488888888886</v>
      </c>
      <c r="AO35" s="14">
        <f t="shared" si="41"/>
        <v>1118.4488888888886</v>
      </c>
      <c r="AP35" s="14">
        <f t="shared" si="41"/>
        <v>1195.2888888888886</v>
      </c>
      <c r="AQ35" s="14">
        <f t="shared" si="41"/>
        <v>1272.1288888888885</v>
      </c>
      <c r="AR35" s="14">
        <f t="shared" si="41"/>
        <v>1348.9688888888884</v>
      </c>
      <c r="AS35" s="14">
        <f t="shared" si="41"/>
        <v>1425.8088888888883</v>
      </c>
      <c r="AT35" s="14">
        <f t="shared" si="41"/>
        <v>1502.6488888888882</v>
      </c>
      <c r="AU35" s="14">
        <f t="shared" si="41"/>
        <v>1502.6488888888882</v>
      </c>
      <c r="AV35" s="14">
        <f t="shared" si="41"/>
        <v>1502.6488888888882</v>
      </c>
      <c r="AW35" s="14">
        <f t="shared" si="41"/>
        <v>1579.4888888888881</v>
      </c>
      <c r="AX35" s="14">
        <f t="shared" si="41"/>
        <v>1656.3288888888881</v>
      </c>
      <c r="AY35" s="14">
        <f t="shared" si="41"/>
        <v>1733.168888888888</v>
      </c>
      <c r="AZ35" s="14">
        <f t="shared" si="41"/>
        <v>1810.0088888888879</v>
      </c>
      <c r="BA35" s="14">
        <f t="shared" si="41"/>
        <v>1886.8488888888878</v>
      </c>
      <c r="BB35" s="14">
        <f t="shared" si="41"/>
        <v>1886.8488888888878</v>
      </c>
      <c r="BC35" s="14">
        <f t="shared" si="41"/>
        <v>1886.8488888888878</v>
      </c>
      <c r="BD35" s="14">
        <f t="shared" si="41"/>
        <v>1963.6888888888877</v>
      </c>
      <c r="BE35" s="14">
        <f t="shared" si="41"/>
        <v>2040.5288888888876</v>
      </c>
      <c r="BF35" s="14">
        <f t="shared" si="41"/>
        <v>2117.3688888888878</v>
      </c>
      <c r="BG35" s="14">
        <f t="shared" si="41"/>
        <v>2194.2088888888879</v>
      </c>
      <c r="BH35" s="14">
        <f t="shared" si="41"/>
        <v>2271.0488888888881</v>
      </c>
      <c r="BI35" s="14">
        <f t="shared" si="41"/>
        <v>2271.0488888888881</v>
      </c>
      <c r="BJ35" s="14">
        <f t="shared" si="41"/>
        <v>2271.0488888888881</v>
      </c>
      <c r="BK35" s="14">
        <f t="shared" si="41"/>
        <v>2347.8888888888882</v>
      </c>
      <c r="BL35" s="14">
        <f t="shared" si="41"/>
        <v>2424.7288888888884</v>
      </c>
      <c r="BM35" s="14">
        <f t="shared" si="41"/>
        <v>2501.5688888888885</v>
      </c>
      <c r="BN35" s="14">
        <f t="shared" si="41"/>
        <v>2578.4088888888887</v>
      </c>
      <c r="BO35" s="14">
        <f t="shared" si="41"/>
        <v>2655.2488888888888</v>
      </c>
      <c r="BP35" s="14">
        <f t="shared" si="41"/>
        <v>2655.2488888888888</v>
      </c>
      <c r="BQ35" s="14">
        <f t="shared" si="41"/>
        <v>2655.2488888888888</v>
      </c>
      <c r="BR35" s="14">
        <f t="shared" si="41"/>
        <v>2732.088888888889</v>
      </c>
      <c r="BS35" s="14">
        <f>BR35+BS34</f>
        <v>2808.9288888888891</v>
      </c>
      <c r="BT35" s="14">
        <f>BS35+BT34</f>
        <v>2885.7688888888893</v>
      </c>
      <c r="BU35" s="14">
        <f>BT35+BU34</f>
        <v>2962.6088888888894</v>
      </c>
      <c r="BV35" s="14">
        <f t="shared" ref="BV35:CX35" si="42">BU35+BV34</f>
        <v>3039.4488888888895</v>
      </c>
      <c r="BW35" s="14">
        <f t="shared" si="42"/>
        <v>3039.4488888888895</v>
      </c>
      <c r="BX35" s="14">
        <f t="shared" si="42"/>
        <v>3039.4488888888895</v>
      </c>
      <c r="BY35" s="14">
        <f t="shared" si="42"/>
        <v>3116.2888888888897</v>
      </c>
      <c r="BZ35" s="14">
        <f t="shared" si="42"/>
        <v>3193.1288888888898</v>
      </c>
      <c r="CA35" s="14">
        <f t="shared" si="42"/>
        <v>3269.96888888889</v>
      </c>
      <c r="CB35" s="14">
        <f t="shared" si="42"/>
        <v>3346.8088888888901</v>
      </c>
      <c r="CC35" s="14">
        <f t="shared" si="42"/>
        <v>3423.6488888888903</v>
      </c>
      <c r="CD35" s="14">
        <f t="shared" si="42"/>
        <v>3423.6488888888903</v>
      </c>
      <c r="CE35" s="14">
        <f t="shared" si="42"/>
        <v>3423.6488888888903</v>
      </c>
      <c r="CF35" s="14">
        <f t="shared" si="42"/>
        <v>3491.4488888888905</v>
      </c>
      <c r="CG35" s="14">
        <f t="shared" si="42"/>
        <v>3559.2488888888906</v>
      </c>
      <c r="CH35" s="14">
        <f t="shared" si="42"/>
        <v>3627.0488888888908</v>
      </c>
      <c r="CI35" s="14">
        <f t="shared" si="42"/>
        <v>3694.848888888891</v>
      </c>
      <c r="CJ35" s="14">
        <f t="shared" si="42"/>
        <v>3762.6488888888912</v>
      </c>
      <c r="CK35" s="14">
        <f t="shared" si="42"/>
        <v>3762.6488888888912</v>
      </c>
      <c r="CL35" s="14">
        <f t="shared" si="42"/>
        <v>3762.6488888888912</v>
      </c>
      <c r="CM35" s="14">
        <f t="shared" si="42"/>
        <v>3819.1488888888912</v>
      </c>
      <c r="CN35" s="14">
        <f t="shared" si="42"/>
        <v>3875.6488888888912</v>
      </c>
      <c r="CO35" s="14">
        <f t="shared" si="42"/>
        <v>3932.1488888888912</v>
      </c>
      <c r="CP35" s="14">
        <f t="shared" si="42"/>
        <v>3988.6488888888912</v>
      </c>
      <c r="CQ35" s="14">
        <f t="shared" si="42"/>
        <v>4045.1488888888912</v>
      </c>
      <c r="CR35" s="14">
        <f t="shared" si="42"/>
        <v>4045.1488888888912</v>
      </c>
      <c r="CS35" s="14">
        <f t="shared" si="42"/>
        <v>4045.1488888888912</v>
      </c>
      <c r="CT35" s="14">
        <f t="shared" si="42"/>
        <v>4076.7888888888911</v>
      </c>
      <c r="CU35" s="14">
        <f t="shared" si="42"/>
        <v>4108.4288888888914</v>
      </c>
      <c r="CV35" s="14">
        <f t="shared" si="42"/>
        <v>4140.0688888888917</v>
      </c>
      <c r="CW35" s="14">
        <f t="shared" si="42"/>
        <v>4171.708888888892</v>
      </c>
      <c r="CX35" s="14">
        <f t="shared" si="42"/>
        <v>4203.3488888888924</v>
      </c>
      <c r="CY35" s="26"/>
      <c r="EH35" s="266" t="s">
        <v>57</v>
      </c>
      <c r="EI35" s="267"/>
      <c r="EJ35" s="82">
        <f>EJ32+DX32+DL32</f>
        <v>1834000.8271258471</v>
      </c>
    </row>
    <row r="36" spans="4:141" ht="25.15" customHeight="1" x14ac:dyDescent="0.25">
      <c r="F36" s="17" t="s">
        <v>3</v>
      </c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EH36" s="81"/>
      <c r="EI36" s="81"/>
    </row>
    <row r="37" spans="4:141" ht="24.75" customHeight="1" x14ac:dyDescent="0.25">
      <c r="F37" s="17" t="s">
        <v>6</v>
      </c>
      <c r="G37" s="15">
        <f>G36</f>
        <v>0</v>
      </c>
      <c r="H37" s="16">
        <f t="shared" ref="H37:BR37" si="43">G37+H36</f>
        <v>0</v>
      </c>
      <c r="I37" s="16">
        <f t="shared" si="43"/>
        <v>0</v>
      </c>
      <c r="J37" s="16">
        <f t="shared" si="43"/>
        <v>0</v>
      </c>
      <c r="K37" s="16">
        <f t="shared" si="43"/>
        <v>0</v>
      </c>
      <c r="L37" s="16">
        <f t="shared" si="43"/>
        <v>0</v>
      </c>
      <c r="M37" s="16">
        <f t="shared" si="43"/>
        <v>0</v>
      </c>
      <c r="N37" s="16">
        <f t="shared" si="43"/>
        <v>0</v>
      </c>
      <c r="O37" s="16">
        <f t="shared" si="43"/>
        <v>0</v>
      </c>
      <c r="P37" s="16">
        <f t="shared" si="43"/>
        <v>0</v>
      </c>
      <c r="Q37" s="16">
        <f t="shared" si="43"/>
        <v>0</v>
      </c>
      <c r="R37" s="16">
        <f t="shared" si="43"/>
        <v>0</v>
      </c>
      <c r="S37" s="16">
        <f t="shared" si="43"/>
        <v>0</v>
      </c>
      <c r="T37" s="16">
        <f t="shared" si="43"/>
        <v>0</v>
      </c>
      <c r="U37" s="16">
        <f t="shared" si="43"/>
        <v>0</v>
      </c>
      <c r="V37" s="16">
        <f t="shared" si="43"/>
        <v>0</v>
      </c>
      <c r="W37" s="16">
        <f t="shared" si="43"/>
        <v>0</v>
      </c>
      <c r="X37" s="16">
        <f t="shared" si="43"/>
        <v>0</v>
      </c>
      <c r="Y37" s="16">
        <f t="shared" si="43"/>
        <v>0</v>
      </c>
      <c r="Z37" s="16">
        <f t="shared" si="43"/>
        <v>0</v>
      </c>
      <c r="AA37" s="16">
        <f t="shared" si="43"/>
        <v>0</v>
      </c>
      <c r="AB37" s="16">
        <f t="shared" si="43"/>
        <v>0</v>
      </c>
      <c r="AC37" s="16">
        <f t="shared" si="43"/>
        <v>0</v>
      </c>
      <c r="AD37" s="16">
        <f t="shared" si="43"/>
        <v>0</v>
      </c>
      <c r="AE37" s="16">
        <f t="shared" si="43"/>
        <v>0</v>
      </c>
      <c r="AF37" s="16">
        <f t="shared" si="43"/>
        <v>0</v>
      </c>
      <c r="AG37" s="16">
        <f t="shared" si="43"/>
        <v>0</v>
      </c>
      <c r="AH37" s="16">
        <f t="shared" si="43"/>
        <v>0</v>
      </c>
      <c r="AI37" s="16">
        <f t="shared" si="43"/>
        <v>0</v>
      </c>
      <c r="AJ37" s="16">
        <f t="shared" si="43"/>
        <v>0</v>
      </c>
      <c r="AK37" s="16">
        <f t="shared" si="43"/>
        <v>0</v>
      </c>
      <c r="AL37" s="16">
        <f t="shared" si="43"/>
        <v>0</v>
      </c>
      <c r="AM37" s="16">
        <f t="shared" si="43"/>
        <v>0</v>
      </c>
      <c r="AN37" s="16">
        <f t="shared" si="43"/>
        <v>0</v>
      </c>
      <c r="AO37" s="16">
        <f t="shared" si="43"/>
        <v>0</v>
      </c>
      <c r="AP37" s="16">
        <f t="shared" si="43"/>
        <v>0</v>
      </c>
      <c r="AQ37" s="16">
        <f t="shared" si="43"/>
        <v>0</v>
      </c>
      <c r="AR37" s="16">
        <f t="shared" si="43"/>
        <v>0</v>
      </c>
      <c r="AS37" s="16">
        <f t="shared" si="43"/>
        <v>0</v>
      </c>
      <c r="AT37" s="16">
        <f t="shared" si="43"/>
        <v>0</v>
      </c>
      <c r="AU37" s="16">
        <f t="shared" si="43"/>
        <v>0</v>
      </c>
      <c r="AV37" s="16">
        <f t="shared" si="43"/>
        <v>0</v>
      </c>
      <c r="AW37" s="16">
        <f t="shared" si="43"/>
        <v>0</v>
      </c>
      <c r="AX37" s="16">
        <f t="shared" si="43"/>
        <v>0</v>
      </c>
      <c r="AY37" s="16">
        <f t="shared" si="43"/>
        <v>0</v>
      </c>
      <c r="AZ37" s="16">
        <f t="shared" si="43"/>
        <v>0</v>
      </c>
      <c r="BA37" s="16">
        <f t="shared" si="43"/>
        <v>0</v>
      </c>
      <c r="BB37" s="16">
        <f t="shared" si="43"/>
        <v>0</v>
      </c>
      <c r="BC37" s="16">
        <f t="shared" si="43"/>
        <v>0</v>
      </c>
      <c r="BD37" s="16">
        <f t="shared" si="43"/>
        <v>0</v>
      </c>
      <c r="BE37" s="16">
        <f t="shared" si="43"/>
        <v>0</v>
      </c>
      <c r="BF37" s="16">
        <f t="shared" si="43"/>
        <v>0</v>
      </c>
      <c r="BG37" s="16">
        <f t="shared" si="43"/>
        <v>0</v>
      </c>
      <c r="BH37" s="16">
        <f t="shared" si="43"/>
        <v>0</v>
      </c>
      <c r="BI37" s="16">
        <f t="shared" si="43"/>
        <v>0</v>
      </c>
      <c r="BJ37" s="16">
        <f t="shared" si="43"/>
        <v>0</v>
      </c>
      <c r="BK37" s="16">
        <f t="shared" si="43"/>
        <v>0</v>
      </c>
      <c r="BL37" s="16">
        <f t="shared" si="43"/>
        <v>0</v>
      </c>
      <c r="BM37" s="16">
        <f t="shared" si="43"/>
        <v>0</v>
      </c>
      <c r="BN37" s="16">
        <f t="shared" si="43"/>
        <v>0</v>
      </c>
      <c r="BO37" s="16">
        <f t="shared" si="43"/>
        <v>0</v>
      </c>
      <c r="BP37" s="16">
        <f t="shared" si="43"/>
        <v>0</v>
      </c>
      <c r="BQ37" s="16">
        <f t="shared" si="43"/>
        <v>0</v>
      </c>
      <c r="BR37" s="16">
        <f t="shared" si="43"/>
        <v>0</v>
      </c>
      <c r="BS37" s="16">
        <f>BR37+BS36</f>
        <v>0</v>
      </c>
      <c r="BT37" s="16">
        <f>BS37+BT36</f>
        <v>0</v>
      </c>
      <c r="BU37" s="16">
        <f>BT37+BU36</f>
        <v>0</v>
      </c>
      <c r="BV37" s="16">
        <f t="shared" ref="BV37:CX37" si="44">BU37+BV36</f>
        <v>0</v>
      </c>
      <c r="BW37" s="16">
        <f t="shared" si="44"/>
        <v>0</v>
      </c>
      <c r="BX37" s="16">
        <f t="shared" si="44"/>
        <v>0</v>
      </c>
      <c r="BY37" s="16">
        <f t="shared" si="44"/>
        <v>0</v>
      </c>
      <c r="BZ37" s="16">
        <f t="shared" si="44"/>
        <v>0</v>
      </c>
      <c r="CA37" s="16">
        <f t="shared" si="44"/>
        <v>0</v>
      </c>
      <c r="CB37" s="16">
        <f t="shared" si="44"/>
        <v>0</v>
      </c>
      <c r="CC37" s="16">
        <f t="shared" si="44"/>
        <v>0</v>
      </c>
      <c r="CD37" s="16">
        <f t="shared" si="44"/>
        <v>0</v>
      </c>
      <c r="CE37" s="16">
        <f t="shared" si="44"/>
        <v>0</v>
      </c>
      <c r="CF37" s="16">
        <f t="shared" si="44"/>
        <v>0</v>
      </c>
      <c r="CG37" s="16">
        <f t="shared" si="44"/>
        <v>0</v>
      </c>
      <c r="CH37" s="16">
        <f t="shared" si="44"/>
        <v>0</v>
      </c>
      <c r="CI37" s="16">
        <f t="shared" si="44"/>
        <v>0</v>
      </c>
      <c r="CJ37" s="16">
        <f t="shared" si="44"/>
        <v>0</v>
      </c>
      <c r="CK37" s="16">
        <f t="shared" si="44"/>
        <v>0</v>
      </c>
      <c r="CL37" s="16">
        <f t="shared" si="44"/>
        <v>0</v>
      </c>
      <c r="CM37" s="16">
        <f t="shared" si="44"/>
        <v>0</v>
      </c>
      <c r="CN37" s="16">
        <f t="shared" si="44"/>
        <v>0</v>
      </c>
      <c r="CO37" s="16">
        <f t="shared" si="44"/>
        <v>0</v>
      </c>
      <c r="CP37" s="16">
        <f t="shared" si="44"/>
        <v>0</v>
      </c>
      <c r="CQ37" s="16">
        <f t="shared" si="44"/>
        <v>0</v>
      </c>
      <c r="CR37" s="16">
        <f t="shared" si="44"/>
        <v>0</v>
      </c>
      <c r="CS37" s="16">
        <f t="shared" si="44"/>
        <v>0</v>
      </c>
      <c r="CT37" s="16">
        <f t="shared" si="44"/>
        <v>0</v>
      </c>
      <c r="CU37" s="16">
        <f t="shared" si="44"/>
        <v>0</v>
      </c>
      <c r="CV37" s="16">
        <f t="shared" si="44"/>
        <v>0</v>
      </c>
      <c r="CW37" s="16">
        <f t="shared" si="44"/>
        <v>0</v>
      </c>
      <c r="CX37" s="16">
        <f t="shared" si="44"/>
        <v>0</v>
      </c>
      <c r="EH37" s="266" t="s">
        <v>58</v>
      </c>
      <c r="EI37" s="267"/>
      <c r="EJ37" s="82">
        <v>733875.77</v>
      </c>
    </row>
    <row r="39" spans="4:141" x14ac:dyDescent="0.25">
      <c r="G39" s="27" t="s">
        <v>4</v>
      </c>
      <c r="H39" s="28">
        <f>G33</f>
        <v>44984</v>
      </c>
      <c r="I39" s="28">
        <f t="shared" ref="I39:U39" si="45">H39+7</f>
        <v>44991</v>
      </c>
      <c r="J39" s="28">
        <f t="shared" si="45"/>
        <v>44998</v>
      </c>
      <c r="K39" s="28">
        <f t="shared" si="45"/>
        <v>45005</v>
      </c>
      <c r="L39" s="28">
        <f t="shared" si="45"/>
        <v>45012</v>
      </c>
      <c r="M39" s="28">
        <f t="shared" si="45"/>
        <v>45019</v>
      </c>
      <c r="N39" s="28">
        <f t="shared" si="45"/>
        <v>45026</v>
      </c>
      <c r="O39" s="28">
        <f t="shared" si="45"/>
        <v>45033</v>
      </c>
      <c r="P39" s="28">
        <f t="shared" si="45"/>
        <v>45040</v>
      </c>
      <c r="Q39" s="28">
        <f t="shared" si="45"/>
        <v>45047</v>
      </c>
      <c r="R39" s="28">
        <f t="shared" si="45"/>
        <v>45054</v>
      </c>
      <c r="S39" s="28">
        <f t="shared" si="45"/>
        <v>45061</v>
      </c>
      <c r="T39" s="28">
        <f t="shared" si="45"/>
        <v>45068</v>
      </c>
      <c r="U39" s="28">
        <f t="shared" si="45"/>
        <v>45075</v>
      </c>
      <c r="V39" s="26"/>
      <c r="W39" s="26"/>
      <c r="X39" s="26"/>
      <c r="Y39" s="26"/>
      <c r="Z39" s="26"/>
    </row>
    <row r="40" spans="4:141" ht="27.6" customHeight="1" x14ac:dyDescent="0.25">
      <c r="D40" s="26"/>
      <c r="F40" s="17" t="s">
        <v>2</v>
      </c>
      <c r="G40" s="41">
        <v>0</v>
      </c>
      <c r="H40" s="33">
        <f>SUM(G34:M34)</f>
        <v>64.284444444444446</v>
      </c>
      <c r="I40" s="33">
        <f>SUM(N34:T34)</f>
        <v>100.44444444444443</v>
      </c>
      <c r="J40" s="33">
        <f>SUM(U34:AA34)</f>
        <v>277.22666666666669</v>
      </c>
      <c r="K40" s="33">
        <f>SUM(AB34:AH34)</f>
        <v>269.69333333333338</v>
      </c>
      <c r="L40" s="33">
        <f>SUM(AI34:AO34)</f>
        <v>406.8</v>
      </c>
      <c r="M40" s="33">
        <f>SUM(AP34:AV34)</f>
        <v>384.19999999999993</v>
      </c>
      <c r="N40" s="33">
        <f>SUM(AW34:BC34)</f>
        <v>384.19999999999993</v>
      </c>
      <c r="O40" s="33">
        <f>SUM(BD34:BJ34)</f>
        <v>384.19999999999993</v>
      </c>
      <c r="P40" s="33">
        <f>SUM(BK34:BQ34)</f>
        <v>384.19999999999993</v>
      </c>
      <c r="Q40" s="33">
        <f>SUM(BR34:BX34)</f>
        <v>384.19999999999993</v>
      </c>
      <c r="R40" s="33">
        <f>SUM(BY34:CE34)</f>
        <v>384.19999999999993</v>
      </c>
      <c r="S40" s="33">
        <f>SUM(CF34:CL34)</f>
        <v>339</v>
      </c>
      <c r="T40" s="33">
        <f>SUM(CM34:CS34)</f>
        <v>282.49999999999994</v>
      </c>
      <c r="U40" s="33">
        <f>SUM(CT34:CX34)+62.54</f>
        <v>220.73999999999998</v>
      </c>
      <c r="AC40" s="26"/>
      <c r="EH40" s="266" t="s">
        <v>59</v>
      </c>
      <c r="EI40" s="267"/>
      <c r="EJ40" s="83">
        <f>EJ35+EJ37</f>
        <v>2567876.5971258469</v>
      </c>
    </row>
    <row r="41" spans="4:141" ht="19.899999999999999" customHeight="1" x14ac:dyDescent="0.25">
      <c r="F41" s="17" t="s">
        <v>5</v>
      </c>
      <c r="G41" s="41">
        <v>0</v>
      </c>
      <c r="H41" s="33">
        <f>H40</f>
        <v>64.284444444444446</v>
      </c>
      <c r="I41" s="33">
        <f t="shared" ref="I41:P41" si="46">H41+I40</f>
        <v>164.72888888888889</v>
      </c>
      <c r="J41" s="33">
        <f t="shared" si="46"/>
        <v>441.95555555555558</v>
      </c>
      <c r="K41" s="33">
        <f t="shared" si="46"/>
        <v>711.64888888888891</v>
      </c>
      <c r="L41" s="33">
        <f t="shared" si="46"/>
        <v>1118.4488888888889</v>
      </c>
      <c r="M41" s="33">
        <f t="shared" si="46"/>
        <v>1502.6488888888889</v>
      </c>
      <c r="N41" s="33">
        <f t="shared" si="46"/>
        <v>1886.8488888888887</v>
      </c>
      <c r="O41" s="33">
        <f t="shared" si="46"/>
        <v>2271.0488888888885</v>
      </c>
      <c r="P41" s="33">
        <f t="shared" si="46"/>
        <v>2655.2488888888884</v>
      </c>
      <c r="Q41" s="33">
        <f>P41+Q40-28.53</f>
        <v>3010.918888888888</v>
      </c>
      <c r="R41" s="33">
        <f>Q41+R40-28.53</f>
        <v>3366.5888888888876</v>
      </c>
      <c r="S41" s="33">
        <f>R41+S40-28.53</f>
        <v>3677.0588888888874</v>
      </c>
      <c r="T41" s="33">
        <f>S41+T40-28.53</f>
        <v>3931.0288888888872</v>
      </c>
      <c r="U41" s="33">
        <f>T41+U40</f>
        <v>4151.768888888887</v>
      </c>
    </row>
    <row r="42" spans="4:141" ht="19.899999999999999" customHeight="1" x14ac:dyDescent="0.25">
      <c r="F42" s="17" t="s">
        <v>3</v>
      </c>
      <c r="G42" s="41"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32"/>
      <c r="W42" s="32"/>
      <c r="X42" s="32"/>
      <c r="Y42" s="32"/>
      <c r="Z42" s="32"/>
      <c r="AB42" s="32"/>
    </row>
    <row r="43" spans="4:141" ht="19.899999999999999" customHeight="1" x14ac:dyDescent="0.25">
      <c r="F43" s="17" t="s">
        <v>6</v>
      </c>
      <c r="G43" s="41">
        <v>0</v>
      </c>
      <c r="H43" s="33">
        <f>H42</f>
        <v>0</v>
      </c>
      <c r="I43" s="33">
        <f t="shared" ref="I43:U43" si="47">H43+I42</f>
        <v>0</v>
      </c>
      <c r="J43" s="33">
        <f t="shared" si="47"/>
        <v>0</v>
      </c>
      <c r="K43" s="33">
        <f t="shared" si="47"/>
        <v>0</v>
      </c>
      <c r="L43" s="33">
        <f t="shared" si="47"/>
        <v>0</v>
      </c>
      <c r="M43" s="33">
        <f t="shared" si="47"/>
        <v>0</v>
      </c>
      <c r="N43" s="33">
        <f t="shared" si="47"/>
        <v>0</v>
      </c>
      <c r="O43" s="33">
        <f t="shared" si="47"/>
        <v>0</v>
      </c>
      <c r="P43" s="33">
        <f t="shared" si="47"/>
        <v>0</v>
      </c>
      <c r="Q43" s="33">
        <f t="shared" si="47"/>
        <v>0</v>
      </c>
      <c r="R43" s="33">
        <f t="shared" si="47"/>
        <v>0</v>
      </c>
      <c r="S43" s="33">
        <f t="shared" si="47"/>
        <v>0</v>
      </c>
      <c r="T43" s="33">
        <f t="shared" si="47"/>
        <v>0</v>
      </c>
      <c r="U43" s="33">
        <f t="shared" si="47"/>
        <v>0</v>
      </c>
    </row>
    <row r="45" spans="4:141" x14ac:dyDescent="0.25">
      <c r="G45" s="24"/>
      <c r="H45" s="44">
        <f>H39</f>
        <v>44984</v>
      </c>
      <c r="I45" s="44">
        <f t="shared" ref="I45:U45" si="48">I39</f>
        <v>44991</v>
      </c>
      <c r="J45" s="44">
        <f t="shared" si="48"/>
        <v>44998</v>
      </c>
      <c r="K45" s="44">
        <f t="shared" si="48"/>
        <v>45005</v>
      </c>
      <c r="L45" s="44">
        <f t="shared" si="48"/>
        <v>45012</v>
      </c>
      <c r="M45" s="44">
        <f t="shared" si="48"/>
        <v>45019</v>
      </c>
      <c r="N45" s="44">
        <f t="shared" si="48"/>
        <v>45026</v>
      </c>
      <c r="O45" s="44">
        <f t="shared" si="48"/>
        <v>45033</v>
      </c>
      <c r="P45" s="44">
        <f t="shared" si="48"/>
        <v>45040</v>
      </c>
      <c r="Q45" s="44">
        <f t="shared" si="48"/>
        <v>45047</v>
      </c>
      <c r="R45" s="44">
        <f t="shared" si="48"/>
        <v>45054</v>
      </c>
      <c r="S45" s="44">
        <f t="shared" si="48"/>
        <v>45061</v>
      </c>
      <c r="T45" s="44">
        <f t="shared" si="48"/>
        <v>45068</v>
      </c>
      <c r="U45" s="44">
        <f t="shared" si="48"/>
        <v>45075</v>
      </c>
    </row>
    <row r="46" spans="4:141" ht="18.75" x14ac:dyDescent="0.3">
      <c r="F46" s="26"/>
      <c r="G46" s="29" t="s">
        <v>2</v>
      </c>
      <c r="H46" s="30">
        <f>IFERROR(AVERAGE(G22:K22),"0")</f>
        <v>7.1111111111111125</v>
      </c>
      <c r="I46" s="30">
        <f>IFERROR(AVERAGE(N22:R22),"0")</f>
        <v>8.8888888888888875</v>
      </c>
      <c r="J46" s="30">
        <f>IFERROR(AVERAGE(U22:Y22),"0")</f>
        <v>20.444444444444446</v>
      </c>
      <c r="K46" s="30">
        <f>IFERROR(AVERAGE(AB22:AF22),"0")</f>
        <v>19.888888888888893</v>
      </c>
      <c r="L46" s="30">
        <f>IFERROR(AVERAGE(AI22:AM22),"0")</f>
        <v>30</v>
      </c>
      <c r="M46" s="30">
        <f>IFERROR(AVERAGE(AP22:AT22),"0")</f>
        <v>34</v>
      </c>
      <c r="N46" s="30">
        <f>IFERROR(AVERAGE(AW22:BA22),"0")</f>
        <v>34</v>
      </c>
      <c r="O46" s="30">
        <f>IFERROR(AVERAGE(BD22:BH22),"0")</f>
        <v>34</v>
      </c>
      <c r="P46" s="30">
        <f>IFERROR(AVERAGE(BK22:BO22),"0")</f>
        <v>34</v>
      </c>
      <c r="Q46" s="30">
        <f>IFERROR(AVERAGE(BR22:BV22),"0")</f>
        <v>34</v>
      </c>
      <c r="R46" s="30">
        <f>IFERROR(AVERAGE(BY22:CC22),"0")</f>
        <v>34</v>
      </c>
      <c r="S46" s="30">
        <f>IFERROR(AVERAGE(CF22:CJ22),"0")</f>
        <v>30</v>
      </c>
      <c r="T46" s="30">
        <f>IFERROR(AVERAGE(CM22:CQ22),"0")</f>
        <v>25</v>
      </c>
      <c r="U46" s="30">
        <f>IFERROR(AVERAGE(CT22:CX22),"0")</f>
        <v>14</v>
      </c>
      <c r="EJ46" s="161" t="s">
        <v>126</v>
      </c>
    </row>
    <row r="47" spans="4:141" ht="18.75" x14ac:dyDescent="0.3">
      <c r="G47" s="31" t="s">
        <v>3</v>
      </c>
      <c r="H47" s="25"/>
      <c r="I47" s="25"/>
      <c r="J47" s="25"/>
      <c r="K47" s="25"/>
      <c r="L47" s="30"/>
      <c r="M47" s="30"/>
      <c r="N47" s="30"/>
      <c r="O47" s="30"/>
      <c r="P47" s="30"/>
      <c r="Q47" s="30"/>
      <c r="R47" s="30"/>
      <c r="S47" s="30"/>
      <c r="T47" s="30"/>
      <c r="U47" s="30"/>
      <c r="EJ47" s="149"/>
    </row>
    <row r="48" spans="4:141" ht="19.149999999999999" customHeight="1" x14ac:dyDescent="0.3">
      <c r="EI48" s="265" t="s">
        <v>105</v>
      </c>
      <c r="EJ48" s="265"/>
      <c r="EK48" s="265"/>
    </row>
    <row r="49" spans="139:141" ht="18.75" x14ac:dyDescent="0.25">
      <c r="EJ49" s="160">
        <f>2497152.22/3107.4</f>
        <v>803.61466821136651</v>
      </c>
    </row>
    <row r="51" spans="139:141" ht="18.75" x14ac:dyDescent="0.3">
      <c r="EI51" s="265" t="s">
        <v>104</v>
      </c>
      <c r="EJ51" s="265"/>
      <c r="EK51" s="265"/>
    </row>
    <row r="52" spans="139:141" ht="18.75" x14ac:dyDescent="0.25">
      <c r="EJ52" s="160">
        <f>EJ40/C22</f>
        <v>649.62004941342843</v>
      </c>
    </row>
  </sheetData>
  <autoFilter ref="A11:BR22" xr:uid="{124D55E3-C5C9-460F-A173-1C5D8C6410C2}"/>
  <mergeCells count="30">
    <mergeCell ref="EA27:ED27"/>
    <mergeCell ref="DC28:DF28"/>
    <mergeCell ref="DO28:DR28"/>
    <mergeCell ref="EA28:ED28"/>
    <mergeCell ref="DO25:DR25"/>
    <mergeCell ref="EA25:ED25"/>
    <mergeCell ref="DC26:DF26"/>
    <mergeCell ref="DO26:DR26"/>
    <mergeCell ref="EA26:ED26"/>
    <mergeCell ref="EI48:EK48"/>
    <mergeCell ref="EI51:EK51"/>
    <mergeCell ref="EH35:EI35"/>
    <mergeCell ref="EH37:EI37"/>
    <mergeCell ref="EH40:EI40"/>
    <mergeCell ref="ED1:EE1"/>
    <mergeCell ref="EH2:EI2"/>
    <mergeCell ref="DJ32:DK32"/>
    <mergeCell ref="DV32:DW32"/>
    <mergeCell ref="EH32:EI32"/>
    <mergeCell ref="DR1:DS1"/>
    <mergeCell ref="DV2:DW2"/>
    <mergeCell ref="DB8:DL9"/>
    <mergeCell ref="DN8:DX9"/>
    <mergeCell ref="DZ8:EJ9"/>
    <mergeCell ref="DC25:DF25"/>
    <mergeCell ref="DC29:DF29"/>
    <mergeCell ref="DO29:DR29"/>
    <mergeCell ref="EA29:ED29"/>
    <mergeCell ref="DC27:DF27"/>
    <mergeCell ref="DO27:DR27"/>
  </mergeCells>
  <conditionalFormatting sqref="E12:E21">
    <cfRule type="cellIs" dxfId="22" priority="32" operator="between">
      <formula>0.01</formula>
      <formula>0.99</formula>
    </cfRule>
    <cfRule type="cellIs" dxfId="21" priority="33" operator="equal">
      <formula>1</formula>
    </cfRule>
  </conditionalFormatting>
  <conditionalFormatting sqref="G25:K29">
    <cfRule type="cellIs" dxfId="20" priority="111" operator="greaterThan">
      <formula>0</formula>
    </cfRule>
  </conditionalFormatting>
  <conditionalFormatting sqref="G30:L30">
    <cfRule type="cellIs" dxfId="19" priority="166" operator="greaterThan">
      <formula>0</formula>
    </cfRule>
  </conditionalFormatting>
  <conditionalFormatting sqref="G9:CX9">
    <cfRule type="expression" dxfId="18" priority="220" stopIfTrue="1">
      <formula>IF(WEEKDAY(G9)=1,TRUE,FALSE)</formula>
    </cfRule>
    <cfRule type="expression" dxfId="17" priority="221" stopIfTrue="1">
      <formula>IF(WEEKDAY(G9)=7,TRUE,FALSE)</formula>
    </cfRule>
  </conditionalFormatting>
  <conditionalFormatting sqref="G12:CX21">
    <cfRule type="cellIs" dxfId="16" priority="1" operator="greaterThan">
      <formula>0</formula>
    </cfRule>
  </conditionalFormatting>
  <conditionalFormatting sqref="G32:CX32">
    <cfRule type="expression" dxfId="15" priority="214" stopIfTrue="1">
      <formula>IF(WEEKDAY(G32)=1,TRUE,FALSE)</formula>
    </cfRule>
    <cfRule type="expression" dxfId="14" priority="215" stopIfTrue="1">
      <formula>IF(WEEKDAY(G32)=7,TRUE,FALSE)</formula>
    </cfRule>
  </conditionalFormatting>
  <conditionalFormatting sqref="L25:M30">
    <cfRule type="cellIs" dxfId="13" priority="110" operator="greaterThan">
      <formula>0</formula>
    </cfRule>
  </conditionalFormatting>
  <conditionalFormatting sqref="N25:R29">
    <cfRule type="cellIs" dxfId="12" priority="104" operator="greaterThan">
      <formula>0</formula>
    </cfRule>
  </conditionalFormatting>
  <conditionalFormatting sqref="N30:S30">
    <cfRule type="cellIs" dxfId="11" priority="164" operator="greaterThan">
      <formula>0</formula>
    </cfRule>
  </conditionalFormatting>
  <conditionalFormatting sqref="S25:T30">
    <cfRule type="cellIs" dxfId="10" priority="109" operator="greaterThan">
      <formula>0</formula>
    </cfRule>
  </conditionalFormatting>
  <conditionalFormatting sqref="U25:AT29">
    <cfRule type="cellIs" dxfId="9" priority="85" operator="greaterThan">
      <formula>0</formula>
    </cfRule>
  </conditionalFormatting>
  <conditionalFormatting sqref="U30:AU30">
    <cfRule type="cellIs" dxfId="8" priority="156" operator="greaterThan">
      <formula>0</formula>
    </cfRule>
  </conditionalFormatting>
  <conditionalFormatting sqref="AU25:AV30">
    <cfRule type="cellIs" dxfId="7" priority="89" operator="greaterThan">
      <formula>0</formula>
    </cfRule>
  </conditionalFormatting>
  <conditionalFormatting sqref="AW25:BA29">
    <cfRule type="cellIs" dxfId="6" priority="80" operator="greaterThan">
      <formula>0</formula>
    </cfRule>
  </conditionalFormatting>
  <conditionalFormatting sqref="AW30:BB30">
    <cfRule type="cellIs" dxfId="5" priority="152" operator="greaterThan">
      <formula>0</formula>
    </cfRule>
  </conditionalFormatting>
  <conditionalFormatting sqref="BB25:BC30">
    <cfRule type="cellIs" dxfId="4" priority="84" operator="greaterThan">
      <formula>0</formula>
    </cfRule>
  </conditionalFormatting>
  <conditionalFormatting sqref="BD25:BH29">
    <cfRule type="cellIs" dxfId="3" priority="75" operator="greaterThan">
      <formula>0</formula>
    </cfRule>
  </conditionalFormatting>
  <conditionalFormatting sqref="BD30:BI30">
    <cfRule type="cellIs" dxfId="2" priority="150" operator="greaterThan">
      <formula>0</formula>
    </cfRule>
  </conditionalFormatting>
  <conditionalFormatting sqref="BD23:CX24">
    <cfRule type="cellIs" dxfId="1" priority="219" operator="greaterThan">
      <formula>0</formula>
    </cfRule>
  </conditionalFormatting>
  <conditionalFormatting sqref="BI25:CX30">
    <cfRule type="cellIs" dxfId="0" priority="46" operator="greaterThan">
      <formula>0</formula>
    </cfRule>
  </conditionalFormatting>
  <pageMargins left="0" right="0" top="0.39370078740157483" bottom="0.19685039370078741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3" shapeId="11265" r:id="rId4">
          <objectPr defaultSize="0" autoPict="0" r:id="rId5">
            <anchor moveWithCells="1" sizeWithCells="1">
              <from>
                <xdr:col>0</xdr:col>
                <xdr:colOff>0</xdr:colOff>
                <xdr:row>5</xdr:row>
                <xdr:rowOff>133350</xdr:rowOff>
              </from>
              <to>
                <xdr:col>1</xdr:col>
                <xdr:colOff>1466850</xdr:colOff>
                <xdr:row>6</xdr:row>
                <xdr:rowOff>361950</xdr:rowOff>
              </to>
            </anchor>
          </objectPr>
        </oleObject>
      </mc:Choice>
      <mc:Fallback>
        <oleObject progId="CorelDRAW.Graphic.13" shapeId="11265" r:id="rId4"/>
      </mc:Fallback>
    </mc:AlternateContent>
    <mc:AlternateContent xmlns:mc="http://schemas.openxmlformats.org/markup-compatibility/2006">
      <mc:Choice Requires="x14">
        <oleObject progId="CorelDRAW.Graphic.13" shapeId="11266" r:id="rId6">
          <objectPr defaultSize="0" autoPict="0" r:id="rId5">
            <anchor moveWithCells="1" sizeWithCells="1">
              <from>
                <xdr:col>6</xdr:col>
                <xdr:colOff>200025</xdr:colOff>
                <xdr:row>49</xdr:row>
                <xdr:rowOff>85725</xdr:rowOff>
              </from>
              <to>
                <xdr:col>9</xdr:col>
                <xdr:colOff>466725</xdr:colOff>
                <xdr:row>51</xdr:row>
                <xdr:rowOff>247650</xdr:rowOff>
              </to>
            </anchor>
          </objectPr>
        </oleObject>
      </mc:Choice>
      <mc:Fallback>
        <oleObject progId="CorelDRAW.Graphic.13" shapeId="11266" r:id="rId6"/>
      </mc:Fallback>
    </mc:AlternateContent>
    <mc:AlternateContent xmlns:mc="http://schemas.openxmlformats.org/markup-compatibility/2006">
      <mc:Choice Requires="x14">
        <oleObject progId="CorelDRAW.Graphic.13" shapeId="11267" r:id="rId7">
          <objectPr defaultSize="0" autoPict="0" r:id="rId5">
            <anchor moveWithCells="1" sizeWithCells="1">
              <from>
                <xdr:col>6</xdr:col>
                <xdr:colOff>209550</xdr:colOff>
                <xdr:row>104</xdr:row>
                <xdr:rowOff>171450</xdr:rowOff>
              </from>
              <to>
                <xdr:col>9</xdr:col>
                <xdr:colOff>476250</xdr:colOff>
                <xdr:row>108</xdr:row>
                <xdr:rowOff>19050</xdr:rowOff>
              </to>
            </anchor>
          </objectPr>
        </oleObject>
      </mc:Choice>
      <mc:Fallback>
        <oleObject progId="CorelDRAW.Graphic.13" shapeId="11267" r:id="rId7"/>
      </mc:Fallback>
    </mc:AlternateContent>
    <mc:AlternateContent xmlns:mc="http://schemas.openxmlformats.org/markup-compatibility/2006">
      <mc:Choice Requires="x14">
        <oleObject progId="CorelDRAW.Graphic.13" shapeId="11268" r:id="rId8">
          <objectPr defaultSize="0" autoPict="0" r:id="rId5">
            <anchor moveWithCells="1" sizeWithCells="1">
              <from>
                <xdr:col>105</xdr:col>
                <xdr:colOff>142875</xdr:colOff>
                <xdr:row>7</xdr:row>
                <xdr:rowOff>142875</xdr:rowOff>
              </from>
              <to>
                <xdr:col>106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1268" r:id="rId8"/>
      </mc:Fallback>
    </mc:AlternateContent>
    <mc:AlternateContent xmlns:mc="http://schemas.openxmlformats.org/markup-compatibility/2006">
      <mc:Choice Requires="x14">
        <oleObject progId="CorelDRAW.Graphic.13" shapeId="11269" r:id="rId9">
          <objectPr defaultSize="0" autoPict="0" r:id="rId5">
            <anchor moveWithCells="1" sizeWithCells="1">
              <from>
                <xdr:col>117</xdr:col>
                <xdr:colOff>142875</xdr:colOff>
                <xdr:row>7</xdr:row>
                <xdr:rowOff>142875</xdr:rowOff>
              </from>
              <to>
                <xdr:col>118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1269" r:id="rId9"/>
      </mc:Fallback>
    </mc:AlternateContent>
    <mc:AlternateContent xmlns:mc="http://schemas.openxmlformats.org/markup-compatibility/2006">
      <mc:Choice Requires="x14">
        <oleObject progId="CorelDRAW.Graphic.13" shapeId="11270" r:id="rId10">
          <objectPr defaultSize="0" autoPict="0" r:id="rId5">
            <anchor moveWithCells="1" sizeWithCells="1">
              <from>
                <xdr:col>129</xdr:col>
                <xdr:colOff>142875</xdr:colOff>
                <xdr:row>7</xdr:row>
                <xdr:rowOff>142875</xdr:rowOff>
              </from>
              <to>
                <xdr:col>130</xdr:col>
                <xdr:colOff>1181100</xdr:colOff>
                <xdr:row>8</xdr:row>
                <xdr:rowOff>209550</xdr:rowOff>
              </to>
            </anchor>
          </objectPr>
        </oleObject>
      </mc:Choice>
      <mc:Fallback>
        <oleObject progId="CorelDRAW.Graphic.13" shapeId="11270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D1B9-0E7F-4398-ACF0-B8FDF01E18DC}">
  <sheetPr>
    <tabColor rgb="FF00B0F0"/>
    <pageSetUpPr fitToPage="1"/>
  </sheetPr>
  <dimension ref="A1:U14"/>
  <sheetViews>
    <sheetView showGridLines="0" workbookViewId="0">
      <selection activeCell="E4" sqref="E4"/>
    </sheetView>
  </sheetViews>
  <sheetFormatPr defaultColWidth="8.85546875" defaultRowHeight="12.75" x14ac:dyDescent="0.2"/>
  <cols>
    <col min="1" max="1" width="6.85546875" style="59" customWidth="1"/>
    <col min="2" max="2" width="64.28515625" style="59" bestFit="1" customWidth="1"/>
    <col min="3" max="3" width="13.140625" style="59" customWidth="1"/>
    <col min="4" max="4" width="24" style="59" customWidth="1"/>
    <col min="5" max="5" width="14.85546875" style="59" customWidth="1"/>
    <col min="6" max="6" width="23.85546875" style="59" customWidth="1"/>
    <col min="7" max="16384" width="8.85546875" style="59"/>
  </cols>
  <sheetData>
    <row r="1" spans="1:21" ht="12.75" customHeight="1" x14ac:dyDescent="0.2">
      <c r="A1" s="282" t="s">
        <v>123</v>
      </c>
      <c r="B1" s="283"/>
      <c r="C1" s="283"/>
      <c r="D1" s="283"/>
      <c r="E1" s="283"/>
      <c r="F1" s="28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4" customHeight="1" x14ac:dyDescent="0.2">
      <c r="A2" s="284"/>
      <c r="B2" s="285"/>
      <c r="C2" s="285"/>
      <c r="D2" s="285"/>
      <c r="E2" s="285"/>
      <c r="F2" s="285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s="53" customFormat="1" ht="27" customHeight="1" x14ac:dyDescent="0.25">
      <c r="A3" s="150" t="s">
        <v>13</v>
      </c>
      <c r="B3" s="150" t="s">
        <v>109</v>
      </c>
      <c r="C3" s="150" t="s">
        <v>110</v>
      </c>
      <c r="D3" s="150" t="s">
        <v>111</v>
      </c>
      <c r="E3" s="150" t="s">
        <v>112</v>
      </c>
      <c r="F3" s="150" t="s">
        <v>113</v>
      </c>
    </row>
    <row r="4" spans="1:21" ht="20.100000000000001" customHeight="1" x14ac:dyDescent="0.2">
      <c r="A4" s="151">
        <v>1</v>
      </c>
      <c r="B4" s="152" t="s">
        <v>114</v>
      </c>
      <c r="C4" s="151" t="s">
        <v>115</v>
      </c>
      <c r="D4" s="153">
        <v>50</v>
      </c>
      <c r="E4" s="151">
        <f>14*90</f>
        <v>1260</v>
      </c>
      <c r="F4" s="153">
        <f>D4*E4</f>
        <v>63000</v>
      </c>
    </row>
    <row r="5" spans="1:21" ht="20.100000000000001" customHeight="1" x14ac:dyDescent="0.2">
      <c r="A5" s="151">
        <v>2</v>
      </c>
      <c r="B5" s="152" t="s">
        <v>116</v>
      </c>
      <c r="C5" s="151" t="s">
        <v>117</v>
      </c>
      <c r="D5" s="153">
        <v>100</v>
      </c>
      <c r="E5" s="151">
        <f>14*90</f>
        <v>1260</v>
      </c>
      <c r="F5" s="153">
        <f t="shared" ref="F5:F13" si="0">D5*E5</f>
        <v>126000</v>
      </c>
    </row>
    <row r="6" spans="1:21" ht="20.100000000000001" customHeight="1" x14ac:dyDescent="0.2">
      <c r="A6" s="151">
        <v>3</v>
      </c>
      <c r="B6" s="152" t="s">
        <v>118</v>
      </c>
      <c r="C6" s="151" t="s">
        <v>117</v>
      </c>
      <c r="D6" s="153">
        <v>180</v>
      </c>
      <c r="E6" s="151">
        <f>2*90</f>
        <v>180</v>
      </c>
      <c r="F6" s="153">
        <f t="shared" si="0"/>
        <v>32400</v>
      </c>
    </row>
    <row r="7" spans="1:21" ht="20.100000000000001" customHeight="1" x14ac:dyDescent="0.2">
      <c r="A7" s="151">
        <v>4</v>
      </c>
      <c r="B7" s="152" t="s">
        <v>119</v>
      </c>
      <c r="C7" s="151" t="s">
        <v>120</v>
      </c>
      <c r="D7" s="153">
        <v>300</v>
      </c>
      <c r="E7" s="151">
        <v>28</v>
      </c>
      <c r="F7" s="153">
        <f t="shared" si="0"/>
        <v>8400</v>
      </c>
    </row>
    <row r="8" spans="1:21" ht="20.100000000000001" customHeight="1" x14ac:dyDescent="0.2">
      <c r="A8" s="151">
        <v>5</v>
      </c>
      <c r="B8" s="152" t="s">
        <v>121</v>
      </c>
      <c r="C8" s="151" t="s">
        <v>120</v>
      </c>
      <c r="D8" s="153">
        <v>1000</v>
      </c>
      <c r="E8" s="151">
        <v>6</v>
      </c>
      <c r="F8" s="153">
        <f t="shared" si="0"/>
        <v>6000</v>
      </c>
    </row>
    <row r="9" spans="1:21" ht="20.100000000000001" customHeight="1" x14ac:dyDescent="0.2">
      <c r="A9" s="151">
        <v>6</v>
      </c>
      <c r="B9" s="152" t="s">
        <v>122</v>
      </c>
      <c r="C9" s="151" t="s">
        <v>117</v>
      </c>
      <c r="D9" s="153">
        <v>150</v>
      </c>
      <c r="E9" s="151">
        <f>1*60</f>
        <v>60</v>
      </c>
      <c r="F9" s="153">
        <f t="shared" si="0"/>
        <v>9000</v>
      </c>
    </row>
    <row r="10" spans="1:21" ht="20.100000000000001" customHeight="1" x14ac:dyDescent="0.2">
      <c r="A10" s="151">
        <v>7</v>
      </c>
      <c r="B10" s="152"/>
      <c r="C10" s="151"/>
      <c r="D10" s="153"/>
      <c r="E10" s="151"/>
      <c r="F10" s="153">
        <f t="shared" si="0"/>
        <v>0</v>
      </c>
    </row>
    <row r="11" spans="1:21" ht="20.100000000000001" customHeight="1" x14ac:dyDescent="0.2">
      <c r="A11" s="151">
        <v>8</v>
      </c>
      <c r="B11" s="152"/>
      <c r="C11" s="151"/>
      <c r="D11" s="151"/>
      <c r="E11" s="151"/>
      <c r="F11" s="153">
        <f t="shared" si="0"/>
        <v>0</v>
      </c>
    </row>
    <row r="12" spans="1:21" ht="20.100000000000001" customHeight="1" x14ac:dyDescent="0.2">
      <c r="A12" s="151">
        <v>9</v>
      </c>
      <c r="B12" s="152"/>
      <c r="C12" s="151"/>
      <c r="D12" s="151"/>
      <c r="E12" s="151"/>
      <c r="F12" s="153">
        <f t="shared" si="0"/>
        <v>0</v>
      </c>
    </row>
    <row r="13" spans="1:21" ht="20.100000000000001" customHeight="1" x14ac:dyDescent="0.2">
      <c r="A13" s="151">
        <v>10</v>
      </c>
      <c r="B13" s="152"/>
      <c r="C13" s="151"/>
      <c r="D13" s="151"/>
      <c r="E13" s="151"/>
      <c r="F13" s="153">
        <f t="shared" si="0"/>
        <v>0</v>
      </c>
    </row>
    <row r="14" spans="1:21" ht="23.25" customHeight="1" x14ac:dyDescent="0.2">
      <c r="A14" s="286" t="s">
        <v>49</v>
      </c>
      <c r="B14" s="287"/>
      <c r="C14" s="287"/>
      <c r="D14" s="287"/>
      <c r="E14" s="288"/>
      <c r="F14" s="154">
        <f>SUM(F4:F13)</f>
        <v>244800</v>
      </c>
    </row>
  </sheetData>
  <mergeCells count="2">
    <mergeCell ref="A1:F2"/>
    <mergeCell ref="A14:E14"/>
  </mergeCells>
  <pageMargins left="0.51181102362204722" right="0.51181102362204722" top="0.78740157480314965" bottom="0.78740157480314965" header="0.31496062992125984" footer="0.31496062992125984"/>
  <pageSetup paperSize="9" scale="94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CorelDRAW.Graphic.13" shapeId="12289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104775</xdr:rowOff>
              </from>
              <to>
                <xdr:col>1</xdr:col>
                <xdr:colOff>542925</xdr:colOff>
                <xdr:row>1</xdr:row>
                <xdr:rowOff>190500</xdr:rowOff>
              </to>
            </anchor>
          </objectPr>
        </oleObject>
      </mc:Choice>
      <mc:Fallback>
        <oleObject progId="CorelDRAW.Graphic.13" shapeId="1228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6386-5727-44FD-B1F3-892576D934AE}">
  <dimension ref="B4:F13"/>
  <sheetViews>
    <sheetView zoomScale="145" zoomScaleNormal="145" workbookViewId="0">
      <selection activeCell="F13" sqref="F13"/>
    </sheetView>
  </sheetViews>
  <sheetFormatPr defaultRowHeight="15" x14ac:dyDescent="0.25"/>
  <cols>
    <col min="2" max="2" width="30.5703125" customWidth="1"/>
    <col min="4" max="4" width="16.85546875" customWidth="1"/>
    <col min="5" max="5" width="24" customWidth="1"/>
    <col min="6" max="6" width="25.85546875" customWidth="1"/>
  </cols>
  <sheetData>
    <row r="4" spans="2:6" s="21" customFormat="1" x14ac:dyDescent="0.25">
      <c r="B4" s="168" t="s">
        <v>16</v>
      </c>
      <c r="C4" s="168" t="s">
        <v>112</v>
      </c>
      <c r="D4" s="168" t="s">
        <v>134</v>
      </c>
      <c r="E4" s="168" t="s">
        <v>133</v>
      </c>
      <c r="F4" s="168" t="s">
        <v>49</v>
      </c>
    </row>
    <row r="5" spans="2:6" x14ac:dyDescent="0.25">
      <c r="B5" t="s">
        <v>135</v>
      </c>
      <c r="C5" s="162">
        <v>2</v>
      </c>
      <c r="D5" s="164">
        <f t="shared" ref="D5:D7" si="0">8.8*3</f>
        <v>26.400000000000002</v>
      </c>
      <c r="E5" s="163">
        <v>149</v>
      </c>
      <c r="F5" s="165">
        <f>C5*D5*E5</f>
        <v>7867.2000000000007</v>
      </c>
    </row>
    <row r="6" spans="2:6" x14ac:dyDescent="0.25">
      <c r="B6" t="s">
        <v>136</v>
      </c>
      <c r="C6" s="162">
        <v>2</v>
      </c>
      <c r="D6" s="164">
        <f t="shared" si="0"/>
        <v>26.400000000000002</v>
      </c>
      <c r="E6" s="163">
        <v>130</v>
      </c>
      <c r="F6" s="165">
        <f>C6*D6*E6</f>
        <v>6864.0000000000009</v>
      </c>
    </row>
    <row r="7" spans="2:6" x14ac:dyDescent="0.25">
      <c r="B7" t="s">
        <v>137</v>
      </c>
      <c r="C7" s="162">
        <v>1</v>
      </c>
      <c r="D7" s="164">
        <f t="shared" si="0"/>
        <v>26.400000000000002</v>
      </c>
      <c r="E7" s="163">
        <v>235</v>
      </c>
      <c r="F7" s="165">
        <f>C7*D7*E7</f>
        <v>6204.0000000000009</v>
      </c>
    </row>
    <row r="8" spans="2:6" x14ac:dyDescent="0.25">
      <c r="F8" s="166">
        <f>SUM(F5:F7)</f>
        <v>20935.2</v>
      </c>
    </row>
    <row r="10" spans="2:6" x14ac:dyDescent="0.25">
      <c r="B10" t="s">
        <v>138</v>
      </c>
      <c r="C10" s="162">
        <v>350</v>
      </c>
      <c r="D10">
        <f>124*1.15*1.2*1.18</f>
        <v>201.92159999999996</v>
      </c>
      <c r="E10" s="169">
        <f>C10*D10</f>
        <v>70672.559999999983</v>
      </c>
    </row>
    <row r="13" spans="2:6" x14ac:dyDescent="0.25">
      <c r="B13" s="289" t="s">
        <v>49</v>
      </c>
      <c r="C13" s="289"/>
      <c r="D13" s="289"/>
      <c r="E13" s="289"/>
      <c r="F13" s="167">
        <f>F8+E10</f>
        <v>91607.75999999998</v>
      </c>
    </row>
  </sheetData>
  <mergeCells count="1">
    <mergeCell ref="B13:E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RESUMO_CAPA </vt:lpstr>
      <vt:lpstr>RESUMO VALORES</vt:lpstr>
      <vt:lpstr>CRONOGRAMA MACRO</vt:lpstr>
      <vt:lpstr>DESPESAS REEMBOLSÁVEIS</vt:lpstr>
      <vt:lpstr>RESUMO_CAPA  (2)</vt:lpstr>
      <vt:lpstr>RESUMO VALORES (2)</vt:lpstr>
      <vt:lpstr>CRONOGRAMA MACRO (2)</vt:lpstr>
      <vt:lpstr>DESPESAS REEMBOLSÁVEIS (2)</vt:lpstr>
      <vt:lpstr>HH FORNALHA_PREV</vt:lpstr>
      <vt:lpstr>REAL</vt:lpstr>
      <vt:lpstr>'CRONOGRAMA MACRO'!Area_de_impressao</vt:lpstr>
      <vt:lpstr>'CRONOGRAMA MACRO (2)'!Area_de_impressao</vt:lpstr>
      <vt:lpstr>'RESUMO_CAPA '!Area_de_impressao</vt:lpstr>
      <vt:lpstr>'RESUMO_CAPA  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Risoterm-AL</dc:creator>
  <cp:lastModifiedBy>Risoterm - Gabriel</cp:lastModifiedBy>
  <cp:lastPrinted>2025-01-23T16:40:07Z</cp:lastPrinted>
  <dcterms:created xsi:type="dcterms:W3CDTF">2021-07-13T14:11:08Z</dcterms:created>
  <dcterms:modified xsi:type="dcterms:W3CDTF">2025-07-07T19:34:45Z</dcterms:modified>
</cp:coreProperties>
</file>