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oterm - Gabriel\Desktop\tronox\ASE\Câmera de comb\"/>
    </mc:Choice>
  </mc:AlternateContent>
  <xr:revisionPtr revIDLastSave="0" documentId="13_ncr:1_{1EBD4F8C-106B-49E3-9011-929D59990B18}" xr6:coauthVersionLast="47" xr6:coauthVersionMax="47" xr10:uidLastSave="{00000000-0000-0000-0000-000000000000}"/>
  <bookViews>
    <workbookView xWindow="-120" yWindow="-120" windowWidth="29040" windowHeight="15720" firstSheet="4" activeTab="5" xr2:uid="{00000000-000D-0000-FFFF-FFFF00000000}"/>
  </bookViews>
  <sheets>
    <sheet name="SUPERVISOR" sheetId="16" state="hidden" r:id="rId1"/>
    <sheet name="ENCARREGADO" sheetId="18" state="hidden" r:id="rId2"/>
    <sheet name="AJUDANTE" sheetId="20" state="hidden" r:id="rId3"/>
    <sheet name="ASE CAM. COMB" sheetId="23" r:id="rId4"/>
    <sheet name="ASE TURNO BARRAGEM" sheetId="24" r:id="rId5"/>
    <sheet name="simulação he turno" sheetId="25" r:id="rId6"/>
    <sheet name="RESUMO" sheetId="19" state="hidden" r:id="rId7"/>
  </sheets>
  <definedNames>
    <definedName name="_xlnm.Print_Area" localSheetId="2">AJUDANTE!$A$1:$E$141</definedName>
    <definedName name="_xlnm.Print_Area" localSheetId="3">'ASE CAM. COMB'!#REF!</definedName>
    <definedName name="_xlnm.Print_Area" localSheetId="4">'ASE TURNO BARRAGEM'!#REF!</definedName>
    <definedName name="_xlnm.Print_Area" localSheetId="1">ENCARREGADO!$A$1:$E$141</definedName>
    <definedName name="_xlnm.Print_Area" localSheetId="5">'simulação he turno'!#REF!</definedName>
    <definedName name="_xlnm.Print_Area" localSheetId="0">SUPERVISOR!$A$1:$E$141</definedName>
  </definedNames>
  <calcPr calcId="191029"/>
</workbook>
</file>

<file path=xl/calcChain.xml><?xml version="1.0" encoding="utf-8"?>
<calcChain xmlns="http://schemas.openxmlformats.org/spreadsheetml/2006/main">
  <c r="G42" i="25" l="1"/>
  <c r="G41" i="25"/>
  <c r="G40" i="25"/>
  <c r="G39" i="25"/>
  <c r="G38" i="25"/>
  <c r="F37" i="25"/>
  <c r="E37" i="25"/>
  <c r="G37" i="25" s="1"/>
  <c r="F36" i="25"/>
  <c r="E36" i="25"/>
  <c r="G36" i="25" s="1"/>
  <c r="F35" i="25"/>
  <c r="E35" i="25"/>
  <c r="G35" i="25" s="1"/>
  <c r="F34" i="25"/>
  <c r="E34" i="25"/>
  <c r="F33" i="25"/>
  <c r="E33" i="25"/>
  <c r="G33" i="25" s="1"/>
  <c r="G27" i="25"/>
  <c r="G26" i="25"/>
  <c r="G25" i="25"/>
  <c r="F24" i="25"/>
  <c r="E24" i="25"/>
  <c r="F23" i="25"/>
  <c r="E23" i="25"/>
  <c r="G23" i="25" s="1"/>
  <c r="F22" i="25"/>
  <c r="E22" i="25"/>
  <c r="F21" i="25"/>
  <c r="E21" i="25"/>
  <c r="G21" i="25" s="1"/>
  <c r="F20" i="25"/>
  <c r="E20" i="25"/>
  <c r="G20" i="25" s="1"/>
  <c r="G14" i="25"/>
  <c r="G13" i="25"/>
  <c r="E12" i="25"/>
  <c r="G12" i="25" s="1"/>
  <c r="E11" i="25"/>
  <c r="G11" i="25" s="1"/>
  <c r="E10" i="25"/>
  <c r="G10" i="25" s="1"/>
  <c r="E9" i="25"/>
  <c r="G9" i="25" s="1"/>
  <c r="E8" i="25"/>
  <c r="G8" i="25" s="1"/>
  <c r="E8" i="24"/>
  <c r="G8" i="24"/>
  <c r="G15" i="24" s="1"/>
  <c r="E9" i="24"/>
  <c r="G9" i="24"/>
  <c r="E10" i="24"/>
  <c r="G10" i="24"/>
  <c r="E11" i="24"/>
  <c r="G11" i="24"/>
  <c r="E12" i="24"/>
  <c r="G12" i="24"/>
  <c r="G13" i="24"/>
  <c r="G14" i="24"/>
  <c r="F24" i="24"/>
  <c r="F23" i="24"/>
  <c r="F22" i="24"/>
  <c r="F21" i="24"/>
  <c r="F37" i="24"/>
  <c r="F36" i="24"/>
  <c r="F35" i="24"/>
  <c r="F34" i="24"/>
  <c r="F33" i="24"/>
  <c r="G42" i="24"/>
  <c r="G41" i="24"/>
  <c r="G40" i="24"/>
  <c r="G39" i="24"/>
  <c r="G38" i="24"/>
  <c r="E37" i="24"/>
  <c r="E36" i="24"/>
  <c r="G36" i="24" s="1"/>
  <c r="E35" i="24"/>
  <c r="E34" i="24"/>
  <c r="E33" i="24"/>
  <c r="G27" i="24"/>
  <c r="G26" i="24"/>
  <c r="G25" i="24"/>
  <c r="E24" i="24"/>
  <c r="E23" i="24"/>
  <c r="E22" i="24"/>
  <c r="G22" i="24" s="1"/>
  <c r="E21" i="24"/>
  <c r="F20" i="24"/>
  <c r="E20" i="24"/>
  <c r="G20" i="24" s="1"/>
  <c r="G40" i="23"/>
  <c r="F41" i="23"/>
  <c r="F40" i="23"/>
  <c r="G39" i="23"/>
  <c r="F39" i="23"/>
  <c r="E41" i="23"/>
  <c r="E40" i="23"/>
  <c r="E39" i="23"/>
  <c r="F38" i="23"/>
  <c r="E38" i="23"/>
  <c r="F25" i="23"/>
  <c r="E25" i="23"/>
  <c r="E13" i="23"/>
  <c r="G34" i="25" l="1"/>
  <c r="G43" i="25" s="1"/>
  <c r="G22" i="25"/>
  <c r="G28" i="25" s="1"/>
  <c r="G24" i="25"/>
  <c r="G15" i="25"/>
  <c r="G24" i="24"/>
  <c r="G34" i="24"/>
  <c r="G21" i="24"/>
  <c r="G35" i="24"/>
  <c r="G33" i="24"/>
  <c r="G37" i="24"/>
  <c r="G23" i="24"/>
  <c r="E12" i="23"/>
  <c r="G46" i="25" l="1"/>
  <c r="G28" i="24"/>
  <c r="G46" i="24" s="1"/>
  <c r="G43" i="24"/>
  <c r="G54" i="23"/>
  <c r="G53" i="23"/>
  <c r="G52" i="23"/>
  <c r="G51" i="23"/>
  <c r="E50" i="23"/>
  <c r="G50" i="23" s="1"/>
  <c r="E49" i="23"/>
  <c r="G49" i="23" s="1"/>
  <c r="F37" i="23"/>
  <c r="E37" i="23"/>
  <c r="F36" i="23"/>
  <c r="E36" i="23"/>
  <c r="F35" i="23"/>
  <c r="E35" i="23"/>
  <c r="F34" i="23"/>
  <c r="E34" i="23"/>
  <c r="G28" i="23"/>
  <c r="F24" i="23"/>
  <c r="E24" i="23"/>
  <c r="F23" i="23"/>
  <c r="E23" i="23"/>
  <c r="F22" i="23"/>
  <c r="E22" i="23"/>
  <c r="F21" i="23"/>
  <c r="E21" i="23"/>
  <c r="G15" i="23"/>
  <c r="G14" i="23"/>
  <c r="G13" i="23"/>
  <c r="G12" i="23"/>
  <c r="E11" i="23"/>
  <c r="G11" i="23" s="1"/>
  <c r="E9" i="23"/>
  <c r="G9" i="23" s="1"/>
  <c r="E10" i="23"/>
  <c r="G10" i="23" s="1"/>
  <c r="E8" i="23"/>
  <c r="G8" i="23" s="1"/>
  <c r="G37" i="23" l="1"/>
  <c r="G34" i="23"/>
  <c r="G23" i="23"/>
  <c r="G27" i="23"/>
  <c r="G36" i="23"/>
  <c r="G35" i="23"/>
  <c r="G22" i="23"/>
  <c r="G43" i="23"/>
  <c r="G42" i="23"/>
  <c r="G21" i="23"/>
  <c r="G26" i="23"/>
  <c r="G41" i="23"/>
  <c r="G38" i="23"/>
  <c r="G24" i="23"/>
  <c r="G25" i="23"/>
  <c r="G16" i="23"/>
  <c r="G55" i="23"/>
  <c r="G29" i="23" l="1"/>
  <c r="G44" i="23"/>
  <c r="G57" i="23" l="1"/>
  <c r="G64" i="23" s="1"/>
  <c r="D43" i="20" l="1"/>
  <c r="D43" i="18"/>
  <c r="D43" i="16"/>
  <c r="B8" i="20" l="1"/>
  <c r="B8" i="18"/>
  <c r="B8" i="16"/>
  <c r="C8" i="20"/>
  <c r="C8" i="18"/>
  <c r="C8" i="16"/>
  <c r="D14" i="19"/>
  <c r="D13" i="19"/>
  <c r="D12" i="19"/>
  <c r="E12" i="19" l="1"/>
  <c r="E14" i="19"/>
  <c r="E13" i="19"/>
  <c r="C40" i="20"/>
  <c r="C39" i="20"/>
  <c r="C36" i="20"/>
  <c r="C34" i="20"/>
  <c r="C33" i="20"/>
  <c r="D145" i="20"/>
  <c r="B136" i="20"/>
  <c r="D116" i="20"/>
  <c r="D119" i="20" s="1"/>
  <c r="B109" i="20"/>
  <c r="D83" i="20"/>
  <c r="D82" i="20"/>
  <c r="B75" i="20"/>
  <c r="D42" i="20"/>
  <c r="D41" i="20"/>
  <c r="D38" i="20"/>
  <c r="D35" i="20"/>
  <c r="D28" i="20"/>
  <c r="D24" i="20"/>
  <c r="D23" i="20"/>
  <c r="E9" i="20"/>
  <c r="C36" i="16"/>
  <c r="D36" i="16" s="1"/>
  <c r="C36" i="18"/>
  <c r="D36" i="18" s="1"/>
  <c r="C34" i="16"/>
  <c r="D34" i="16" s="1"/>
  <c r="D145" i="18"/>
  <c r="D145" i="16"/>
  <c r="B136" i="18"/>
  <c r="B109" i="18"/>
  <c r="D83" i="18"/>
  <c r="D82" i="18"/>
  <c r="B75" i="18"/>
  <c r="D42" i="18"/>
  <c r="D41" i="18"/>
  <c r="D38" i="18"/>
  <c r="D35" i="18"/>
  <c r="D28" i="18"/>
  <c r="D24" i="18"/>
  <c r="D25" i="18" s="1"/>
  <c r="D23" i="18"/>
  <c r="E9" i="18"/>
  <c r="B136" i="16"/>
  <c r="B109" i="16"/>
  <c r="D83" i="16"/>
  <c r="D82" i="16"/>
  <c r="D85" i="16" s="1"/>
  <c r="B75" i="16"/>
  <c r="D42" i="16"/>
  <c r="D41" i="16"/>
  <c r="D38" i="16"/>
  <c r="D35" i="16"/>
  <c r="D28" i="16"/>
  <c r="D24" i="16"/>
  <c r="D23" i="16"/>
  <c r="D25" i="16" s="1"/>
  <c r="E9" i="16"/>
  <c r="C39" i="16"/>
  <c r="D39" i="16" s="1"/>
  <c r="C29" i="16"/>
  <c r="C29" i="20"/>
  <c r="E8" i="16"/>
  <c r="E8" i="18"/>
  <c r="E10" i="18" l="1"/>
  <c r="E11" i="18" s="1"/>
  <c r="E13" i="18" s="1"/>
  <c r="E10" i="16"/>
  <c r="E11" i="16" s="1"/>
  <c r="E13" i="16" s="1"/>
  <c r="D85" i="20"/>
  <c r="D25" i="20"/>
  <c r="D85" i="18"/>
  <c r="E16" i="19"/>
  <c r="C37" i="20"/>
  <c r="D39" i="20"/>
  <c r="C33" i="18"/>
  <c r="D33" i="18" s="1"/>
  <c r="C29" i="18"/>
  <c r="C39" i="18"/>
  <c r="D39" i="18" s="1"/>
  <c r="D36" i="20"/>
  <c r="C37" i="16"/>
  <c r="D37" i="16" s="1"/>
  <c r="C33" i="16"/>
  <c r="D33" i="16" s="1"/>
  <c r="C40" i="18"/>
  <c r="D40" i="18" s="1"/>
  <c r="C34" i="18"/>
  <c r="D34" i="18" s="1"/>
  <c r="D34" i="20"/>
  <c r="E8" i="20"/>
  <c r="E10" i="20" s="1"/>
  <c r="E11" i="20" s="1"/>
  <c r="E13" i="20" s="1"/>
  <c r="D33" i="20"/>
  <c r="D40" i="20"/>
  <c r="D29" i="20"/>
  <c r="D30" i="20" s="1"/>
  <c r="C40" i="16"/>
  <c r="D40" i="16" s="1"/>
  <c r="C124" i="20"/>
  <c r="D124" i="20" s="1"/>
  <c r="D127" i="20" s="1"/>
  <c r="E138" i="20" s="1"/>
  <c r="C89" i="20"/>
  <c r="D89" i="20" s="1"/>
  <c r="C90" i="20"/>
  <c r="D90" i="20" s="1"/>
  <c r="D29" i="18"/>
  <c r="D30" i="18" s="1"/>
  <c r="D29" i="16"/>
  <c r="D30" i="16" s="1"/>
  <c r="C89" i="18"/>
  <c r="D89" i="18" s="1"/>
  <c r="C90" i="18"/>
  <c r="D90" i="18" s="1"/>
  <c r="C90" i="16"/>
  <c r="D90" i="16" s="1"/>
  <c r="C89" i="16"/>
  <c r="D89" i="16" s="1"/>
  <c r="D44" i="16" l="1"/>
  <c r="D92" i="18"/>
  <c r="C97" i="18" s="1"/>
  <c r="D97" i="18" s="1"/>
  <c r="D100" i="18" s="1"/>
  <c r="C37" i="18"/>
  <c r="D37" i="18" s="1"/>
  <c r="D44" i="18" s="1"/>
  <c r="D37" i="20"/>
  <c r="D44" i="20" s="1"/>
  <c r="C18" i="20"/>
  <c r="E20" i="20" s="1"/>
  <c r="D92" i="20"/>
  <c r="C18" i="18"/>
  <c r="E20" i="18" s="1"/>
  <c r="D116" i="18"/>
  <c r="D119" i="18" s="1"/>
  <c r="E111" i="18"/>
  <c r="D116" i="16"/>
  <c r="D119" i="16" s="1"/>
  <c r="C18" i="16"/>
  <c r="E20" i="16" s="1"/>
  <c r="D92" i="16"/>
  <c r="E46" i="18" l="1"/>
  <c r="C51" i="18" s="1"/>
  <c r="D51" i="18" s="1"/>
  <c r="E46" i="20"/>
  <c r="C50" i="20" s="1"/>
  <c r="D50" i="20" s="1"/>
  <c r="E46" i="16"/>
  <c r="C59" i="16" s="1"/>
  <c r="D59" i="16" s="1"/>
  <c r="D62" i="16" s="1"/>
  <c r="C97" i="20"/>
  <c r="D97" i="20" s="1"/>
  <c r="D100" i="20" s="1"/>
  <c r="E111" i="20" s="1"/>
  <c r="C124" i="18"/>
  <c r="D124" i="18" s="1"/>
  <c r="D127" i="18" s="1"/>
  <c r="E138" i="18" s="1"/>
  <c r="C97" i="16"/>
  <c r="D97" i="16" s="1"/>
  <c r="D100" i="16" s="1"/>
  <c r="E111" i="16" s="1"/>
  <c r="C124" i="16"/>
  <c r="D124" i="16" s="1"/>
  <c r="D127" i="16" s="1"/>
  <c r="E138" i="16" s="1"/>
  <c r="C50" i="18" l="1"/>
  <c r="D50" i="18" s="1"/>
  <c r="C52" i="18"/>
  <c r="D52" i="18" s="1"/>
  <c r="C59" i="18"/>
  <c r="D59" i="18" s="1"/>
  <c r="D62" i="18" s="1"/>
  <c r="C59" i="20"/>
  <c r="D59" i="20" s="1"/>
  <c r="D62" i="20" s="1"/>
  <c r="C51" i="16"/>
  <c r="D51" i="16" s="1"/>
  <c r="C52" i="20"/>
  <c r="D52" i="20" s="1"/>
  <c r="C51" i="20"/>
  <c r="D51" i="20" s="1"/>
  <c r="C52" i="16"/>
  <c r="D52" i="16" s="1"/>
  <c r="C50" i="16"/>
  <c r="D50" i="16" s="1"/>
  <c r="D54" i="18" l="1"/>
  <c r="E66" i="18" s="1"/>
  <c r="E77" i="18" s="1"/>
  <c r="E140" i="18" s="1"/>
  <c r="E145" i="18" s="1"/>
  <c r="E9" i="19" s="1"/>
  <c r="F9" i="19" s="1"/>
  <c r="G9" i="19" s="1"/>
  <c r="H9" i="19" s="1"/>
  <c r="E8" i="19"/>
  <c r="F8" i="19" s="1"/>
  <c r="G8" i="19" s="1"/>
  <c r="H8" i="19" s="1"/>
  <c r="D54" i="20"/>
  <c r="E66" i="20" s="1"/>
  <c r="E77" i="20" s="1"/>
  <c r="E140" i="20" s="1"/>
  <c r="E145" i="20" s="1"/>
  <c r="D54" i="16"/>
  <c r="E66" i="16" s="1"/>
  <c r="E77" i="16" s="1"/>
  <c r="E140" i="16" s="1"/>
  <c r="E145" i="16" s="1"/>
  <c r="E6" i="19" l="1"/>
  <c r="F6" i="19" s="1"/>
  <c r="G6" i="19" s="1"/>
  <c r="H6" i="19" s="1"/>
  <c r="E21" i="19"/>
  <c r="F21" i="19" s="1"/>
  <c r="G21" i="19" s="1"/>
  <c r="H21" i="19" s="1"/>
  <c r="E7" i="19"/>
  <c r="F7" i="19" s="1"/>
  <c r="G7" i="19" s="1"/>
  <c r="H7" i="19" s="1"/>
  <c r="G2" i="19" l="1"/>
</calcChain>
</file>

<file path=xl/sharedStrings.xml><?xml version="1.0" encoding="utf-8"?>
<sst xmlns="http://schemas.openxmlformats.org/spreadsheetml/2006/main" count="556" uniqueCount="120">
  <si>
    <t>1.Custos Diretos</t>
  </si>
  <si>
    <t>1.1 a) Mão-de-Obra (M.O)</t>
  </si>
  <si>
    <t>Categoria Profissional</t>
  </si>
  <si>
    <t>Horas/Dias/Meses Trabalhados</t>
  </si>
  <si>
    <t>Salário
 Hora/Dia/Mês (R$)</t>
  </si>
  <si>
    <t>Quantidade de pessoal</t>
  </si>
  <si>
    <t>Total (R$)</t>
  </si>
  <si>
    <t>Total Salário Bruto</t>
  </si>
  <si>
    <t>Adicional de Periculosidade - 30%</t>
  </si>
  <si>
    <t>Total de salários</t>
  </si>
  <si>
    <t>1.1 b) Encargos Sociais, Trabalhistas e Previdenciários</t>
  </si>
  <si>
    <t>Descrição</t>
  </si>
  <si>
    <t>%</t>
  </si>
  <si>
    <t>Valores (R$)</t>
  </si>
  <si>
    <t>Total de Encargos</t>
  </si>
  <si>
    <t>Total de M.O (1.1)</t>
  </si>
  <si>
    <t>1.2 - Equipamentos Principais</t>
  </si>
  <si>
    <t>Tipo</t>
  </si>
  <si>
    <t>Quantidade      Prevista</t>
  </si>
  <si>
    <t>Custo Unitário (R$)</t>
  </si>
  <si>
    <t>Valor Total (R$)</t>
  </si>
  <si>
    <t>Total Equipamentos</t>
  </si>
  <si>
    <t>1.3 - Materiais e Ferramentaria</t>
  </si>
  <si>
    <t>Materiais de Consumo</t>
  </si>
  <si>
    <t>Total Materiais</t>
  </si>
  <si>
    <t>1.4 Outros Custos Diretos</t>
  </si>
  <si>
    <t>Quantidade Prevista</t>
  </si>
  <si>
    <t>Custo Unitário R$</t>
  </si>
  <si>
    <t>Transporte</t>
  </si>
  <si>
    <t>Total de Outros Custos Diretos</t>
  </si>
  <si>
    <t>Total Custos Diretos (1.1+1.2+1.3+1.4)</t>
  </si>
  <si>
    <t>2.Custos Indiretos</t>
  </si>
  <si>
    <t>Alíquota (%) em relação ao ítem 1</t>
  </si>
  <si>
    <t>Base de Cálculo (R$)</t>
  </si>
  <si>
    <t>Total Custos Indiretos</t>
  </si>
  <si>
    <t>3.Tributos Incidentes sobre o Lucro</t>
  </si>
  <si>
    <t>Alíquota (%)</t>
  </si>
  <si>
    <t>Total Tributos Incidentes sobre o lucro</t>
  </si>
  <si>
    <t>4.Total dos Custos (R$)</t>
  </si>
  <si>
    <t>Custos Diretos + Custos Indiretos + Tributos Sobre o Lucro</t>
  </si>
  <si>
    <t>5.Tributos Incidentes sobre o Faturamento</t>
  </si>
  <si>
    <t>ISS</t>
  </si>
  <si>
    <t>PIS</t>
  </si>
  <si>
    <t>COFINS</t>
  </si>
  <si>
    <t>Total Tributos sobre o Faturamento</t>
  </si>
  <si>
    <t>6.Preço Total para Faturamento (R$)</t>
  </si>
  <si>
    <t xml:space="preserve">DEMONSTRATIVO DE FORMAÇÃO DE PREÇO DOS SERVIÇOS </t>
  </si>
  <si>
    <t xml:space="preserve">Preço Total para Faturamento </t>
  </si>
  <si>
    <t>Exames Médicos</t>
  </si>
  <si>
    <t>Seguro de Acidentes Pessoais</t>
  </si>
  <si>
    <t>Cesta Básica</t>
  </si>
  <si>
    <t>Higienização de EPI´S</t>
  </si>
  <si>
    <t>vb</t>
  </si>
  <si>
    <t>Adm. Central e Gerenciamento</t>
  </si>
  <si>
    <t>Despesas Financeiras</t>
  </si>
  <si>
    <t>Lucro Operacional</t>
  </si>
  <si>
    <t>Provisão p/ IRPJ e CSLL</t>
  </si>
  <si>
    <t>Fardamento</t>
  </si>
  <si>
    <t>EPI's</t>
  </si>
  <si>
    <t>Aviso Prévio Indenizado</t>
  </si>
  <si>
    <t>Hospedagem</t>
  </si>
  <si>
    <t xml:space="preserve">Passagem </t>
  </si>
  <si>
    <t>7. Prêmio Parada</t>
  </si>
  <si>
    <t>Prêmio de Parada</t>
  </si>
  <si>
    <t>7.1 Custos Indiretos</t>
  </si>
  <si>
    <t>7.2 Tributos Incidentes sobre o Lucro</t>
  </si>
  <si>
    <t>7.3 Tributos Incidentes sobre o Faturamento</t>
  </si>
  <si>
    <t>7.4 .Preço Total  (R$)</t>
  </si>
  <si>
    <t>8. Aviso Prévio Indenizado</t>
  </si>
  <si>
    <t>8.1 Tributos Incidentes sobre o Lucro</t>
  </si>
  <si>
    <t>8.2 Tributos Incidentes sobre o Faturamento</t>
  </si>
  <si>
    <t>8.3 Preço Total  (R$)</t>
  </si>
  <si>
    <t>Ferramentas Manuais</t>
  </si>
  <si>
    <t>Alimentação</t>
  </si>
  <si>
    <t>Isolador</t>
  </si>
  <si>
    <t>Supervisor</t>
  </si>
  <si>
    <t>Encarregado</t>
  </si>
  <si>
    <t>Refratarista</t>
  </si>
  <si>
    <t>TOTAL</t>
  </si>
  <si>
    <t>ITEM</t>
  </si>
  <si>
    <t>VALOR CONTRATO</t>
  </si>
  <si>
    <t>VALOR DFP</t>
  </si>
  <si>
    <t>DIFERENÇA</t>
  </si>
  <si>
    <t xml:space="preserve">REAJUSTE </t>
  </si>
  <si>
    <t>FUNÇÃO</t>
  </si>
  <si>
    <t>HORAS MÊS</t>
  </si>
  <si>
    <t>VALOR HH</t>
  </si>
  <si>
    <t>NOVO VALOR CONTRATO</t>
  </si>
  <si>
    <t>% MÉDIO</t>
  </si>
  <si>
    <t>Ajudante</t>
  </si>
  <si>
    <t>PLANO DE SAÚDE - DEPENDENTES</t>
  </si>
  <si>
    <t xml:space="preserve">Funileiro </t>
  </si>
  <si>
    <t>DIAS</t>
  </si>
  <si>
    <t>QTD</t>
  </si>
  <si>
    <t>HH TOTAL</t>
  </si>
  <si>
    <t>PEDREIRO</t>
  </si>
  <si>
    <t>AJUDANTE</t>
  </si>
  <si>
    <t xml:space="preserve">HORAS / DIA </t>
  </si>
  <si>
    <t>ENCARREGADO</t>
  </si>
  <si>
    <t>SUPERVISOR</t>
  </si>
  <si>
    <t>HH PROPOSTA - HN</t>
  </si>
  <si>
    <t>HH PROPOSTA - HE SEG À SEX</t>
  </si>
  <si>
    <t>TEC. SEG</t>
  </si>
  <si>
    <t>OBSERVADOR DE SEG.</t>
  </si>
  <si>
    <t>TEC. PLANEJAMENTO</t>
  </si>
  <si>
    <t>HH PROPOSTA - HN / DESMOB.</t>
  </si>
  <si>
    <t>SUBTOTAL 01</t>
  </si>
  <si>
    <t>SUBTOTAL 02</t>
  </si>
  <si>
    <t>SUBTOTAL 03</t>
  </si>
  <si>
    <t>SUBTOTAL 04</t>
  </si>
  <si>
    <t>CORTADOR (pedreiro)</t>
  </si>
  <si>
    <t>Câmera comb.</t>
  </si>
  <si>
    <t>HH PROPOSTA - HE SÁB / DOM</t>
  </si>
  <si>
    <t>TOTAL GERAL - HH</t>
  </si>
  <si>
    <t>OUTROS CUSTOS</t>
  </si>
  <si>
    <t>MATERIAL DE CARPINTARIA PARA CAMBOTA</t>
  </si>
  <si>
    <t>SUBTOTAL GERAL - HH</t>
  </si>
  <si>
    <t>HH ADICIONAL NOTURNO</t>
  </si>
  <si>
    <t>BARRAGEM</t>
  </si>
  <si>
    <t>CARPINTEIRO (pedreiro)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</si>
</sst>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0.0"/>
    <numFmt numFmtId="167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3"/>
      <color theme="0"/>
      <name val="Calibri"/>
      <family val="2"/>
      <scheme val="minor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lightGray">
        <fgColor indexed="27"/>
      </patternFill>
    </fill>
    <fill>
      <patternFill patternType="lightGray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lightGray">
        <fgColor indexed="22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27"/>
        <bgColor rgb="FFFFFF00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2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4" fillId="0" borderId="0" xfId="1" applyFont="1" applyAlignment="1">
      <alignment horizontal="right" vertical="center"/>
    </xf>
    <xf numFmtId="0" fontId="2" fillId="0" borderId="3" xfId="1" applyFont="1" applyBorder="1"/>
    <xf numFmtId="0" fontId="3" fillId="0" borderId="0" xfId="1" applyFont="1" applyAlignment="1">
      <alignment vertical="center"/>
    </xf>
    <xf numFmtId="10" fontId="2" fillId="0" borderId="0" xfId="1" applyNumberFormat="1" applyFont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165" fontId="3" fillId="0" borderId="0" xfId="1" applyNumberFormat="1" applyFont="1"/>
    <xf numFmtId="0" fontId="2" fillId="0" borderId="10" xfId="1" applyFont="1" applyBorder="1"/>
    <xf numFmtId="0" fontId="2" fillId="0" borderId="6" xfId="1" applyFont="1" applyBorder="1" applyAlignment="1">
      <alignment horizontal="center"/>
    </xf>
    <xf numFmtId="165" fontId="2" fillId="0" borderId="6" xfId="3" applyFont="1" applyFill="1" applyBorder="1" applyAlignment="1" applyProtection="1">
      <alignment horizontal="center" wrapText="1"/>
      <protection locked="0"/>
    </xf>
    <xf numFmtId="0" fontId="3" fillId="0" borderId="5" xfId="1" applyFont="1" applyBorder="1" applyAlignment="1">
      <alignment vertical="center"/>
    </xf>
    <xf numFmtId="0" fontId="3" fillId="0" borderId="11" xfId="3" applyNumberFormat="1" applyFont="1" applyBorder="1" applyAlignment="1">
      <alignment horizontal="center" vertical="center"/>
    </xf>
    <xf numFmtId="0" fontId="3" fillId="0" borderId="0" xfId="1" applyFont="1"/>
    <xf numFmtId="0" fontId="4" fillId="2" borderId="4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 applyProtection="1">
      <alignment vertical="center"/>
      <protection locked="0"/>
    </xf>
    <xf numFmtId="0" fontId="2" fillId="3" borderId="13" xfId="1" applyFont="1" applyFill="1" applyBorder="1" applyAlignment="1" applyProtection="1">
      <alignment horizontal="center"/>
      <protection locked="0"/>
    </xf>
    <xf numFmtId="165" fontId="2" fillId="3" borderId="13" xfId="3" applyFont="1" applyFill="1" applyBorder="1" applyAlignment="1" applyProtection="1">
      <alignment horizontal="center" wrapText="1"/>
      <protection locked="0"/>
    </xf>
    <xf numFmtId="0" fontId="2" fillId="3" borderId="13" xfId="3" applyNumberFormat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10" fontId="2" fillId="3" borderId="9" xfId="1" applyNumberFormat="1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justify"/>
    </xf>
    <xf numFmtId="0" fontId="3" fillId="2" borderId="4" xfId="1" applyFont="1" applyFill="1" applyBorder="1" applyAlignment="1">
      <alignment horizontal="center" vertical="center" wrapText="1"/>
    </xf>
    <xf numFmtId="10" fontId="2" fillId="3" borderId="1" xfId="1" applyNumberFormat="1" applyFont="1" applyFill="1" applyBorder="1" applyAlignment="1" applyProtection="1">
      <alignment horizontal="center"/>
      <protection locked="0"/>
    </xf>
    <xf numFmtId="0" fontId="3" fillId="4" borderId="4" xfId="1" applyFont="1" applyFill="1" applyBorder="1" applyAlignment="1">
      <alignment horizontal="right" vertical="center"/>
    </xf>
    <xf numFmtId="0" fontId="3" fillId="4" borderId="5" xfId="1" applyFont="1" applyFill="1" applyBorder="1" applyAlignment="1">
      <alignment vertical="center"/>
    </xf>
    <xf numFmtId="0" fontId="2" fillId="4" borderId="7" xfId="1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4" fillId="0" borderId="5" xfId="1" applyFont="1" applyBorder="1" applyAlignment="1" applyProtection="1">
      <alignment vertical="center"/>
      <protection locked="0"/>
    </xf>
    <xf numFmtId="0" fontId="2" fillId="0" borderId="6" xfId="1" applyFont="1" applyBorder="1" applyProtection="1">
      <protection locked="0"/>
    </xf>
    <xf numFmtId="165" fontId="3" fillId="0" borderId="7" xfId="1" applyNumberFormat="1" applyFont="1" applyBorder="1" applyAlignment="1" applyProtection="1">
      <alignment vertical="center"/>
      <protection locked="0"/>
    </xf>
    <xf numFmtId="165" fontId="2" fillId="2" borderId="13" xfId="3" applyFont="1" applyFill="1" applyBorder="1" applyAlignment="1" applyProtection="1">
      <alignment horizontal="center" vertical="center"/>
    </xf>
    <xf numFmtId="165" fontId="3" fillId="0" borderId="13" xfId="3" applyFont="1" applyBorder="1" applyAlignment="1" applyProtection="1">
      <alignment horizontal="center" vertical="center"/>
    </xf>
    <xf numFmtId="165" fontId="3" fillId="0" borderId="4" xfId="1" applyNumberFormat="1" applyFont="1" applyBorder="1" applyAlignment="1">
      <alignment vertical="center"/>
    </xf>
    <xf numFmtId="165" fontId="3" fillId="4" borderId="7" xfId="1" applyNumberFormat="1" applyFont="1" applyFill="1" applyBorder="1" applyAlignment="1">
      <alignment horizontal="right" vertical="center"/>
    </xf>
    <xf numFmtId="165" fontId="2" fillId="2" borderId="9" xfId="3" applyFont="1" applyFill="1" applyBorder="1" applyAlignment="1" applyProtection="1">
      <alignment horizontal="center"/>
    </xf>
    <xf numFmtId="165" fontId="2" fillId="2" borderId="1" xfId="3" applyFont="1" applyFill="1" applyBorder="1" applyAlignment="1" applyProtection="1">
      <alignment horizontal="center"/>
    </xf>
    <xf numFmtId="0" fontId="1" fillId="0" borderId="10" xfId="1" applyBorder="1"/>
    <xf numFmtId="0" fontId="3" fillId="4" borderId="5" xfId="1" applyFont="1" applyFill="1" applyBorder="1" applyAlignment="1">
      <alignment horizontal="right" vertical="center"/>
    </xf>
    <xf numFmtId="10" fontId="3" fillId="4" borderId="4" xfId="2" applyNumberFormat="1" applyFont="1" applyFill="1" applyBorder="1" applyAlignment="1" applyProtection="1">
      <alignment vertical="center"/>
    </xf>
    <xf numFmtId="0" fontId="3" fillId="2" borderId="7" xfId="1" applyFont="1" applyFill="1" applyBorder="1" applyAlignment="1">
      <alignment horizontal="center" vertical="center" wrapText="1"/>
    </xf>
    <xf numFmtId="165" fontId="3" fillId="4" borderId="4" xfId="2" applyNumberFormat="1" applyFont="1" applyFill="1" applyBorder="1" applyAlignment="1" applyProtection="1">
      <alignment vertical="center"/>
    </xf>
    <xf numFmtId="0" fontId="2" fillId="0" borderId="16" xfId="1" applyFont="1" applyBorder="1" applyProtection="1">
      <protection locked="0"/>
    </xf>
    <xf numFmtId="0" fontId="3" fillId="5" borderId="4" xfId="1" applyFont="1" applyFill="1" applyBorder="1" applyAlignment="1">
      <alignment horizontal="right" vertical="center"/>
    </xf>
    <xf numFmtId="165" fontId="3" fillId="5" borderId="4" xfId="1" applyNumberFormat="1" applyFont="1" applyFill="1" applyBorder="1" applyAlignment="1">
      <alignment horizontal="right" vertical="center"/>
    </xf>
    <xf numFmtId="0" fontId="2" fillId="5" borderId="4" xfId="1" applyFont="1" applyFill="1" applyBorder="1"/>
    <xf numFmtId="0" fontId="3" fillId="6" borderId="4" xfId="1" applyFont="1" applyFill="1" applyBorder="1" applyAlignment="1">
      <alignment horizontal="right" vertical="center"/>
    </xf>
    <xf numFmtId="165" fontId="3" fillId="6" borderId="7" xfId="1" applyNumberFormat="1" applyFont="1" applyFill="1" applyBorder="1" applyAlignment="1">
      <alignment horizontal="right" vertical="center"/>
    </xf>
    <xf numFmtId="0" fontId="7" fillId="0" borderId="0" xfId="1" applyFont="1"/>
    <xf numFmtId="0" fontId="3" fillId="5" borderId="5" xfId="1" applyFont="1" applyFill="1" applyBorder="1" applyAlignment="1">
      <alignment vertical="center"/>
    </xf>
    <xf numFmtId="0" fontId="3" fillId="5" borderId="6" xfId="1" applyFont="1" applyFill="1" applyBorder="1" applyAlignment="1">
      <alignment vertical="center"/>
    </xf>
    <xf numFmtId="0" fontId="3" fillId="5" borderId="7" xfId="1" applyFont="1" applyFill="1" applyBorder="1" applyAlignment="1">
      <alignment vertical="center"/>
    </xf>
    <xf numFmtId="165" fontId="3" fillId="5" borderId="4" xfId="3" applyFont="1" applyFill="1" applyBorder="1" applyAlignment="1" applyProtection="1">
      <alignment vertical="center"/>
    </xf>
    <xf numFmtId="0" fontId="1" fillId="3" borderId="13" xfId="1" applyFill="1" applyBorder="1" applyAlignment="1" applyProtection="1">
      <alignment vertical="center"/>
      <protection locked="0"/>
    </xf>
    <xf numFmtId="0" fontId="1" fillId="0" borderId="12" xfId="1" applyBorder="1"/>
    <xf numFmtId="0" fontId="1" fillId="3" borderId="15" xfId="1" applyFill="1" applyBorder="1" applyAlignment="1" applyProtection="1">
      <alignment horizontal="center"/>
      <protection locked="0"/>
    </xf>
    <xf numFmtId="165" fontId="1" fillId="3" borderId="9" xfId="3" applyFont="1" applyFill="1" applyBorder="1" applyAlignment="1" applyProtection="1">
      <alignment horizontal="center"/>
      <protection locked="0"/>
    </xf>
    <xf numFmtId="165" fontId="1" fillId="2" borderId="20" xfId="1" applyNumberFormat="1" applyFill="1" applyBorder="1" applyAlignment="1">
      <alignment horizontal="center"/>
    </xf>
    <xf numFmtId="0" fontId="1" fillId="0" borderId="19" xfId="1" applyBorder="1"/>
    <xf numFmtId="0" fontId="1" fillId="3" borderId="9" xfId="1" applyFill="1" applyBorder="1" applyAlignment="1" applyProtection="1">
      <alignment horizontal="center"/>
      <protection locked="0"/>
    </xf>
    <xf numFmtId="0" fontId="1" fillId="0" borderId="9" xfId="1" applyBorder="1"/>
    <xf numFmtId="165" fontId="1" fillId="2" borderId="9" xfId="1" applyNumberFormat="1" applyFill="1" applyBorder="1" applyAlignment="1">
      <alignment horizontal="center"/>
    </xf>
    <xf numFmtId="10" fontId="1" fillId="3" borderId="9" xfId="1" applyNumberFormat="1" applyFill="1" applyBorder="1" applyAlignment="1" applyProtection="1">
      <alignment horizontal="left"/>
      <protection locked="0"/>
    </xf>
    <xf numFmtId="0" fontId="1" fillId="0" borderId="3" xfId="1" applyBorder="1"/>
    <xf numFmtId="165" fontId="1" fillId="2" borderId="13" xfId="3" applyFont="1" applyFill="1" applyBorder="1" applyAlignment="1" applyProtection="1">
      <alignment horizontal="center"/>
    </xf>
    <xf numFmtId="10" fontId="1" fillId="3" borderId="8" xfId="1" applyNumberFormat="1" applyFill="1" applyBorder="1" applyAlignment="1" applyProtection="1">
      <alignment horizontal="center"/>
      <protection locked="0"/>
    </xf>
    <xf numFmtId="165" fontId="1" fillId="2" borderId="8" xfId="3" applyFont="1" applyFill="1" applyBorder="1" applyAlignment="1" applyProtection="1">
      <alignment horizontal="center"/>
    </xf>
    <xf numFmtId="10" fontId="1" fillId="3" borderId="9" xfId="1" applyNumberFormat="1" applyFill="1" applyBorder="1" applyAlignment="1" applyProtection="1">
      <alignment horizontal="center"/>
      <protection locked="0"/>
    </xf>
    <xf numFmtId="165" fontId="1" fillId="2" borderId="9" xfId="3" applyFont="1" applyFill="1" applyBorder="1" applyAlignment="1" applyProtection="1">
      <alignment horizontal="center"/>
    </xf>
    <xf numFmtId="0" fontId="1" fillId="0" borderId="18" xfId="1" applyBorder="1" applyProtection="1">
      <protection locked="0"/>
    </xf>
    <xf numFmtId="10" fontId="1" fillId="3" borderId="17" xfId="1" applyNumberFormat="1" applyFill="1" applyBorder="1" applyAlignment="1" applyProtection="1">
      <alignment horizontal="center"/>
      <protection locked="0"/>
    </xf>
    <xf numFmtId="165" fontId="1" fillId="2" borderId="17" xfId="3" applyFont="1" applyFill="1" applyBorder="1" applyAlignment="1" applyProtection="1">
      <alignment horizontal="center"/>
    </xf>
    <xf numFmtId="0" fontId="1" fillId="0" borderId="14" xfId="1" applyBorder="1" applyProtection="1">
      <protection locked="0"/>
    </xf>
    <xf numFmtId="10" fontId="1" fillId="3" borderId="14" xfId="1" applyNumberFormat="1" applyFill="1" applyBorder="1" applyAlignment="1" applyProtection="1">
      <alignment horizontal="center"/>
      <protection locked="0"/>
    </xf>
    <xf numFmtId="165" fontId="1" fillId="2" borderId="14" xfId="3" applyFont="1" applyFill="1" applyBorder="1" applyAlignment="1" applyProtection="1">
      <alignment horizontal="center"/>
    </xf>
    <xf numFmtId="10" fontId="1" fillId="3" borderId="1" xfId="1" applyNumberFormat="1" applyFill="1" applyBorder="1" applyAlignment="1" applyProtection="1">
      <alignment horizontal="center"/>
      <protection locked="0"/>
    </xf>
    <xf numFmtId="0" fontId="2" fillId="3" borderId="14" xfId="3" applyNumberFormat="1" applyFont="1" applyFill="1" applyBorder="1" applyAlignment="1" applyProtection="1">
      <alignment horizontal="center" vertical="center"/>
      <protection locked="0"/>
    </xf>
    <xf numFmtId="165" fontId="2" fillId="2" borderId="14" xfId="3" applyFont="1" applyFill="1" applyBorder="1" applyAlignment="1" applyProtection="1">
      <alignment horizontal="center" vertical="center"/>
    </xf>
    <xf numFmtId="0" fontId="1" fillId="0" borderId="3" xfId="1" applyBorder="1" applyProtection="1">
      <protection locked="0"/>
    </xf>
    <xf numFmtId="0" fontId="1" fillId="0" borderId="2" xfId="1" applyBorder="1"/>
    <xf numFmtId="0" fontId="3" fillId="7" borderId="0" xfId="1" applyFont="1" applyFill="1" applyAlignment="1">
      <alignment horizontal="left" vertical="center"/>
    </xf>
    <xf numFmtId="0" fontId="3" fillId="7" borderId="0" xfId="1" applyFont="1" applyFill="1" applyAlignment="1">
      <alignment horizontal="left"/>
    </xf>
    <xf numFmtId="0" fontId="0" fillId="7" borderId="0" xfId="0" applyFill="1"/>
    <xf numFmtId="165" fontId="5" fillId="7" borderId="0" xfId="3" applyFont="1" applyFill="1" applyBorder="1" applyAlignment="1" applyProtection="1">
      <alignment vertical="center"/>
    </xf>
    <xf numFmtId="0" fontId="1" fillId="0" borderId="9" xfId="1" applyBorder="1" applyProtection="1">
      <protection locked="0"/>
    </xf>
    <xf numFmtId="165" fontId="3" fillId="4" borderId="1" xfId="1" applyNumberFormat="1" applyFont="1" applyFill="1" applyBorder="1" applyAlignment="1">
      <alignment horizontal="right" vertical="center"/>
    </xf>
    <xf numFmtId="0" fontId="1" fillId="0" borderId="8" xfId="1" applyBorder="1"/>
    <xf numFmtId="43" fontId="1" fillId="0" borderId="0" xfId="1" applyNumberFormat="1"/>
    <xf numFmtId="10" fontId="1" fillId="0" borderId="0" xfId="1" applyNumberFormat="1" applyAlignment="1">
      <alignment horizontal="center"/>
    </xf>
    <xf numFmtId="43" fontId="1" fillId="0" borderId="0" xfId="1" applyNumberFormat="1" applyAlignment="1">
      <alignment horizontal="center" vertical="center"/>
    </xf>
    <xf numFmtId="44" fontId="3" fillId="7" borderId="0" xfId="4" applyFont="1" applyFill="1" applyBorder="1" applyAlignment="1">
      <alignment horizontal="left"/>
    </xf>
    <xf numFmtId="0" fontId="1" fillId="0" borderId="16" xfId="1" applyBorder="1" applyProtection="1">
      <protection locked="0"/>
    </xf>
    <xf numFmtId="165" fontId="1" fillId="2" borderId="1" xfId="3" applyFont="1" applyFill="1" applyBorder="1" applyAlignment="1" applyProtection="1">
      <alignment horizontal="center"/>
    </xf>
    <xf numFmtId="0" fontId="1" fillId="4" borderId="7" xfId="1" applyFill="1" applyBorder="1" applyAlignment="1">
      <alignment vertical="center"/>
    </xf>
    <xf numFmtId="0" fontId="1" fillId="0" borderId="1" xfId="1" applyBorder="1"/>
    <xf numFmtId="164" fontId="0" fillId="0" borderId="0" xfId="0" applyNumberFormat="1"/>
    <xf numFmtId="0" fontId="2" fillId="0" borderId="24" xfId="1" applyFont="1" applyBorder="1" applyAlignment="1">
      <alignment horizontal="right"/>
    </xf>
    <xf numFmtId="0" fontId="3" fillId="9" borderId="0" xfId="1" applyFont="1" applyFill="1" applyAlignment="1">
      <alignment horizontal="left" vertical="center"/>
    </xf>
    <xf numFmtId="0" fontId="3" fillId="9" borderId="0" xfId="1" applyFont="1" applyFill="1" applyAlignment="1">
      <alignment horizontal="left"/>
    </xf>
    <xf numFmtId="44" fontId="3" fillId="9" borderId="4" xfId="4" applyFont="1" applyFill="1" applyBorder="1" applyAlignment="1">
      <alignment horizontal="left"/>
    </xf>
    <xf numFmtId="0" fontId="3" fillId="9" borderId="4" xfId="1" applyFont="1" applyFill="1" applyBorder="1" applyAlignment="1">
      <alignment horizontal="center" vertical="center" wrapText="1"/>
    </xf>
    <xf numFmtId="10" fontId="3" fillId="9" borderId="4" xfId="1" applyNumberFormat="1" applyFont="1" applyFill="1" applyBorder="1" applyAlignment="1">
      <alignment horizontal="center" vertical="center"/>
    </xf>
    <xf numFmtId="165" fontId="3" fillId="9" borderId="4" xfId="1" applyNumberFormat="1" applyFont="1" applyFill="1" applyBorder="1" applyAlignment="1">
      <alignment vertical="center"/>
    </xf>
    <xf numFmtId="0" fontId="3" fillId="9" borderId="7" xfId="1" applyFont="1" applyFill="1" applyBorder="1" applyAlignment="1">
      <alignment vertical="center"/>
    </xf>
    <xf numFmtId="0" fontId="3" fillId="9" borderId="5" xfId="1" applyFont="1" applyFill="1" applyBorder="1" applyAlignment="1">
      <alignment vertical="center"/>
    </xf>
    <xf numFmtId="0" fontId="3" fillId="9" borderId="6" xfId="1" applyFont="1" applyFill="1" applyBorder="1" applyAlignment="1">
      <alignment vertical="center"/>
    </xf>
    <xf numFmtId="0" fontId="1" fillId="9" borderId="6" xfId="1" applyFill="1" applyBorder="1" applyAlignment="1">
      <alignment vertical="center"/>
    </xf>
    <xf numFmtId="0" fontId="1" fillId="9" borderId="7" xfId="1" applyFill="1" applyBorder="1" applyAlignment="1">
      <alignment vertical="center"/>
    </xf>
    <xf numFmtId="44" fontId="3" fillId="9" borderId="4" xfId="4" applyFont="1" applyFill="1" applyBorder="1" applyAlignment="1">
      <alignment vertical="center"/>
    </xf>
    <xf numFmtId="0" fontId="3" fillId="9" borderId="0" xfId="1" applyFont="1" applyFill="1" applyAlignment="1">
      <alignment vertical="center"/>
    </xf>
    <xf numFmtId="167" fontId="0" fillId="0" borderId="0" xfId="0" applyNumberFormat="1"/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vertical="center"/>
    </xf>
    <xf numFmtId="9" fontId="9" fillId="10" borderId="0" xfId="5" applyFont="1" applyFill="1" applyAlignment="1">
      <alignment horizontal="center"/>
    </xf>
    <xf numFmtId="0" fontId="0" fillId="0" borderId="0" xfId="0" applyAlignment="1">
      <alignment horizontal="center"/>
    </xf>
    <xf numFmtId="9" fontId="10" fillId="0" borderId="0" xfId="5" applyFont="1" applyAlignment="1">
      <alignment horizontal="center" vertical="center"/>
    </xf>
    <xf numFmtId="0" fontId="1" fillId="10" borderId="3" xfId="1" applyFill="1" applyBorder="1" applyProtection="1">
      <protection locked="0"/>
    </xf>
    <xf numFmtId="165" fontId="1" fillId="11" borderId="9" xfId="3" applyFon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167" fontId="0" fillId="0" borderId="26" xfId="0" applyNumberFormat="1" applyBorder="1" applyAlignment="1">
      <alignment vertical="center"/>
    </xf>
    <xf numFmtId="44" fontId="0" fillId="0" borderId="26" xfId="0" applyNumberFormat="1" applyBorder="1" applyAlignment="1">
      <alignment vertical="center"/>
    </xf>
    <xf numFmtId="9" fontId="10" fillId="0" borderId="26" xfId="5" applyFont="1" applyBorder="1" applyAlignment="1">
      <alignment horizontal="center" vertical="center"/>
    </xf>
    <xf numFmtId="167" fontId="0" fillId="0" borderId="27" xfId="0" applyNumberFormat="1" applyBorder="1" applyAlignment="1">
      <alignment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left" vertical="center"/>
    </xf>
    <xf numFmtId="167" fontId="0" fillId="10" borderId="0" xfId="0" applyNumberFormat="1" applyFill="1" applyAlignment="1">
      <alignment vertical="center"/>
    </xf>
    <xf numFmtId="44" fontId="0" fillId="10" borderId="0" xfId="0" applyNumberFormat="1" applyFill="1" applyAlignment="1">
      <alignment vertical="center"/>
    </xf>
    <xf numFmtId="9" fontId="10" fillId="10" borderId="0" xfId="5" applyFont="1" applyFill="1" applyAlignment="1">
      <alignment horizontal="center" vertical="center"/>
    </xf>
    <xf numFmtId="44" fontId="0" fillId="0" borderId="0" xfId="4" applyFont="1"/>
    <xf numFmtId="2" fontId="0" fillId="0" borderId="0" xfId="0" applyNumberForma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4" fontId="0" fillId="0" borderId="28" xfId="4" applyFon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0" fillId="0" borderId="28" xfId="0" applyBorder="1" applyAlignment="1">
      <alignment horizontal="left" vertical="center"/>
    </xf>
    <xf numFmtId="166" fontId="0" fillId="0" borderId="28" xfId="0" applyNumberFormat="1" applyBorder="1" applyAlignment="1">
      <alignment horizontal="center" vertical="center"/>
    </xf>
    <xf numFmtId="0" fontId="13" fillId="12" borderId="0" xfId="0" applyFont="1" applyFill="1" applyAlignment="1">
      <alignment vertical="center"/>
    </xf>
    <xf numFmtId="44" fontId="12" fillId="0" borderId="28" xfId="0" applyNumberFormat="1" applyFont="1" applyBorder="1"/>
    <xf numFmtId="44" fontId="12" fillId="0" borderId="0" xfId="0" applyNumberFormat="1" applyFont="1"/>
    <xf numFmtId="44" fontId="14" fillId="0" borderId="4" xfId="0" applyNumberFormat="1" applyFont="1" applyBorder="1" applyAlignment="1">
      <alignment vertical="center"/>
    </xf>
    <xf numFmtId="44" fontId="11" fillId="0" borderId="4" xfId="0" applyNumberFormat="1" applyFont="1" applyBorder="1" applyAlignment="1">
      <alignment vertical="center"/>
    </xf>
    <xf numFmtId="0" fontId="12" fillId="0" borderId="5" xfId="0" applyFont="1" applyBorder="1"/>
    <xf numFmtId="0" fontId="0" fillId="0" borderId="6" xfId="0" applyBorder="1"/>
    <xf numFmtId="0" fontId="0" fillId="0" borderId="7" xfId="0" applyBorder="1"/>
    <xf numFmtId="44" fontId="12" fillId="0" borderId="4" xfId="4" applyFont="1" applyBorder="1" applyAlignment="1">
      <alignment vertical="center"/>
    </xf>
    <xf numFmtId="0" fontId="6" fillId="8" borderId="21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3" fillId="9" borderId="0" xfId="1" applyFont="1" applyFill="1" applyAlignment="1">
      <alignment horizontal="left" vertical="center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29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</cellXfs>
  <cellStyles count="6">
    <cellStyle name="Moeda" xfId="4" builtinId="4"/>
    <cellStyle name="Normal" xfId="0" builtinId="0"/>
    <cellStyle name="Normal 2" xfId="1" xr:uid="{00000000-0005-0000-0000-000002000000}"/>
    <cellStyle name="Porcentagem" xfId="5" builtinId="5"/>
    <cellStyle name="Porcentagem 2" xfId="2" xr:uid="{00000000-0005-0000-0000-000004000000}"/>
    <cellStyle name="Vírgula 2" xfId="3" xr:uid="{00000000-0005-0000-0000-000006000000}"/>
  </cellStyles>
  <dxfs count="9">
    <dxf>
      <numFmt numFmtId="167" formatCode="_-[$R$-416]\ * #,##0.00_-;\-[$R$-416]\ * #,##0.00_-;_-[$R$-416]\ 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4" formatCode="_-&quot;R$&quot;\ * #,##0.00_-;\-&quot;R$&quot;\ * #,##0.00_-;_-&quot;R$&quot;\ * &quot;-&quot;??_-;_-@_-"/>
      <alignment horizontal="general" vertical="center" textRotation="0" wrapText="0" indent="0" justifyLastLine="0" shrinkToFit="0" readingOrder="0"/>
    </dxf>
    <dxf>
      <numFmt numFmtId="34" formatCode="_-&quot;R$&quot;\ * #,##0.00_-;\-&quot;R$&quot;\ * #,##0.00_-;_-&quot;R$&quot;\ * &quot;-&quot;??_-;_-@_-"/>
      <alignment horizontal="general" vertical="center" textRotation="0" wrapText="0" indent="0" justifyLastLine="0" shrinkToFit="0" readingOrder="0"/>
    </dxf>
    <dxf>
      <numFmt numFmtId="167" formatCode="_-[$R$-416]\ * #,##0.00_-;\-[$R$-416]\ * #,##0.00_-;_-[$R$-416]\ * &quot;-&quot;??_-;_-@_-"/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0E2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D5B53-D778-452D-AD91-B98EF9031B8E}" name="Tabela1" displayName="Tabela1" ref="B5:H9" totalsRowShown="0" headerRowDxfId="8" dataDxfId="7">
  <autoFilter ref="B5:H9" xr:uid="{8A2D5B53-D778-452D-AD91-B98EF9031B8E}"/>
  <tableColumns count="7">
    <tableColumn id="1" xr3:uid="{DCC9672E-D18D-4B7C-9EE1-3197208B4007}" name="ITEM" dataDxfId="6"/>
    <tableColumn id="2" xr3:uid="{7AAA649C-0257-4609-869A-FF230D8686FC}" name="FUNÇÃO" dataDxfId="5"/>
    <tableColumn id="3" xr3:uid="{6EA7AF1C-5896-4453-87DB-AA81AD93078B}" name="VALOR CONTRATO" dataDxfId="4"/>
    <tableColumn id="4" xr3:uid="{E6564B55-B11C-44C4-86D2-4F06C479F5C8}" name="VALOR DFP" dataDxfId="3"/>
    <tableColumn id="5" xr3:uid="{67DED972-A87C-4946-8A81-FB01D9697A42}" name="DIFERENÇA" dataDxfId="2">
      <calculatedColumnFormula>D6-E6</calculatedColumnFormula>
    </tableColumn>
    <tableColumn id="6" xr3:uid="{6C539DDB-0D46-478A-9DE0-9DC7CE2E7D1D}" name="REAJUSTE " dataDxfId="1" dataCellStyle="Porcentagem">
      <calculatedColumnFormula>(F6/D6)*-1</calculatedColumnFormula>
    </tableColumn>
    <tableColumn id="7" xr3:uid="{BD0D1618-6515-4896-BE19-45D5AC20B551}" name="NOVO VALOR CONTRATO" dataDxfId="0">
      <calculatedColumnFormula>D6+(G6*D6)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5A38-3A52-47C5-8204-004B5BFD27B4}">
  <dimension ref="A1:H145"/>
  <sheetViews>
    <sheetView showGridLines="0" topLeftCell="A25" zoomScaleNormal="100" zoomScaleSheetLayoutView="90" workbookViewId="0">
      <selection activeCell="A115" sqref="A115"/>
    </sheetView>
  </sheetViews>
  <sheetFormatPr defaultRowHeight="15" x14ac:dyDescent="0.25"/>
  <cols>
    <col min="1" max="1" width="50.42578125" customWidth="1"/>
    <col min="2" max="2" width="13.140625" customWidth="1"/>
    <col min="3" max="3" width="24.28515625" customWidth="1"/>
    <col min="4" max="4" width="12" customWidth="1"/>
    <col min="5" max="5" width="18.28515625" customWidth="1"/>
    <col min="8" max="8" width="13.28515625" bestFit="1" customWidth="1"/>
  </cols>
  <sheetData>
    <row r="1" spans="1:5" ht="7.5" customHeight="1" thickBot="1" x14ac:dyDescent="0.3">
      <c r="A1">
        <v>4</v>
      </c>
    </row>
    <row r="2" spans="1:5" ht="24.75" customHeight="1" thickBot="1" x14ac:dyDescent="0.3">
      <c r="A2" s="160" t="s">
        <v>46</v>
      </c>
      <c r="B2" s="161"/>
      <c r="C2" s="161"/>
      <c r="D2" s="161"/>
      <c r="E2" s="162"/>
    </row>
    <row r="4" spans="1:5" x14ac:dyDescent="0.25">
      <c r="A4" s="163" t="s">
        <v>0</v>
      </c>
      <c r="B4" s="163"/>
      <c r="C4" s="163"/>
      <c r="D4" s="163"/>
      <c r="E4" s="163"/>
    </row>
    <row r="5" spans="1:5" x14ac:dyDescent="0.25">
      <c r="A5" s="2"/>
      <c r="B5" s="2"/>
      <c r="C5" s="2"/>
      <c r="D5" s="2"/>
      <c r="E5" s="2"/>
    </row>
    <row r="6" spans="1:5" x14ac:dyDescent="0.25">
      <c r="A6" s="5" t="s">
        <v>1</v>
      </c>
      <c r="B6" s="2"/>
      <c r="C6" s="2"/>
      <c r="D6" s="2"/>
      <c r="E6" s="2"/>
    </row>
    <row r="7" spans="1:5" ht="38.25" x14ac:dyDescent="0.25">
      <c r="A7" s="22" t="s">
        <v>2</v>
      </c>
      <c r="B7" s="22" t="s">
        <v>3</v>
      </c>
      <c r="C7" s="22" t="s">
        <v>4</v>
      </c>
      <c r="D7" s="22" t="s">
        <v>5</v>
      </c>
      <c r="E7" s="22" t="s">
        <v>6</v>
      </c>
    </row>
    <row r="8" spans="1:5" x14ac:dyDescent="0.25">
      <c r="A8" s="62" t="s">
        <v>75</v>
      </c>
      <c r="B8" s="24" t="e">
        <f>#REF!</f>
        <v>#REF!</v>
      </c>
      <c r="C8" s="25" t="e">
        <f>#REF!</f>
        <v>#REF!</v>
      </c>
      <c r="D8" s="26">
        <v>1</v>
      </c>
      <c r="E8" s="40" t="e">
        <f t="shared" ref="E8:E9" si="0">C8*B8*D8</f>
        <v>#REF!</v>
      </c>
    </row>
    <row r="9" spans="1:5" x14ac:dyDescent="0.25">
      <c r="A9" s="23"/>
      <c r="B9" s="24"/>
      <c r="C9" s="25"/>
      <c r="D9" s="85"/>
      <c r="E9" s="86">
        <f t="shared" si="0"/>
        <v>0</v>
      </c>
    </row>
    <row r="10" spans="1:5" x14ac:dyDescent="0.25">
      <c r="A10" s="19" t="s">
        <v>7</v>
      </c>
      <c r="B10" s="17"/>
      <c r="C10" s="18"/>
      <c r="D10" s="20"/>
      <c r="E10" s="41" t="e">
        <f>SUM(E8:E9)</f>
        <v>#REF!</v>
      </c>
    </row>
    <row r="11" spans="1:5" x14ac:dyDescent="0.25">
      <c r="A11" s="37" t="s">
        <v>8</v>
      </c>
      <c r="B11" s="38"/>
      <c r="C11" s="38"/>
      <c r="D11" s="39"/>
      <c r="E11" s="42" t="e">
        <f>E10*30%</f>
        <v>#REF!</v>
      </c>
    </row>
    <row r="12" spans="1:5" x14ac:dyDescent="0.25">
      <c r="A12" s="5"/>
      <c r="B12" s="2"/>
      <c r="C12" s="16"/>
      <c r="D12" s="15"/>
      <c r="E12" s="15"/>
    </row>
    <row r="13" spans="1:5" x14ac:dyDescent="0.25">
      <c r="A13" s="2"/>
      <c r="B13" s="2"/>
      <c r="C13" s="52"/>
      <c r="D13" s="52" t="s">
        <v>9</v>
      </c>
      <c r="E13" s="53" t="e">
        <f>E10+E11</f>
        <v>#REF!</v>
      </c>
    </row>
    <row r="14" spans="1:5" x14ac:dyDescent="0.25">
      <c r="A14" s="2"/>
      <c r="B14" s="2"/>
      <c r="C14" s="2"/>
      <c r="D14" s="2"/>
      <c r="E14" s="2"/>
    </row>
    <row r="15" spans="1:5" x14ac:dyDescent="0.25">
      <c r="A15" s="5" t="s">
        <v>10</v>
      </c>
      <c r="B15" s="2"/>
      <c r="C15" s="2"/>
      <c r="D15" s="2"/>
    </row>
    <row r="16" spans="1:5" x14ac:dyDescent="0.25">
      <c r="A16" s="29" t="s">
        <v>11</v>
      </c>
      <c r="B16" s="29" t="s">
        <v>12</v>
      </c>
      <c r="C16" s="29" t="s">
        <v>13</v>
      </c>
      <c r="D16" s="7"/>
    </row>
    <row r="17" spans="1:5" x14ac:dyDescent="0.25">
      <c r="A17" s="46"/>
      <c r="B17" s="46"/>
      <c r="C17" s="46"/>
      <c r="D17" s="1"/>
    </row>
    <row r="18" spans="1:5" x14ac:dyDescent="0.25">
      <c r="A18" s="47" t="s">
        <v>14</v>
      </c>
      <c r="B18" s="48">
        <v>0.85</v>
      </c>
      <c r="C18" s="50" t="e">
        <f>E13*B18</f>
        <v>#REF!</v>
      </c>
      <c r="D18" s="8"/>
      <c r="E18" s="2"/>
    </row>
    <row r="19" spans="1:5" x14ac:dyDescent="0.25">
      <c r="A19" s="2"/>
      <c r="B19" s="7"/>
      <c r="C19" s="2"/>
      <c r="D19" s="2"/>
      <c r="E19" s="2"/>
    </row>
    <row r="20" spans="1:5" x14ac:dyDescent="0.25">
      <c r="A20" s="9"/>
      <c r="B20" s="2"/>
      <c r="C20" s="54"/>
      <c r="D20" s="55" t="s">
        <v>15</v>
      </c>
      <c r="E20" s="56" t="e">
        <f>E13+C18</f>
        <v>#REF!</v>
      </c>
    </row>
    <row r="21" spans="1:5" x14ac:dyDescent="0.25">
      <c r="A21" s="21" t="s">
        <v>16</v>
      </c>
      <c r="B21" s="2"/>
      <c r="C21" s="2"/>
      <c r="D21" s="2"/>
      <c r="E21" s="2"/>
    </row>
    <row r="22" spans="1:5" ht="25.5" x14ac:dyDescent="0.25">
      <c r="A22" s="22" t="s">
        <v>17</v>
      </c>
      <c r="B22" s="31" t="s">
        <v>18</v>
      </c>
      <c r="C22" s="31" t="s">
        <v>19</v>
      </c>
      <c r="D22" s="49" t="s">
        <v>20</v>
      </c>
      <c r="E22" s="2"/>
    </row>
    <row r="23" spans="1:5" x14ac:dyDescent="0.25">
      <c r="A23" s="71"/>
      <c r="B23" s="68"/>
      <c r="C23" s="65"/>
      <c r="D23" s="70">
        <f>C23*B23</f>
        <v>0</v>
      </c>
      <c r="E23" s="1"/>
    </row>
    <row r="24" spans="1:5" x14ac:dyDescent="0.25">
      <c r="A24" s="71"/>
      <c r="B24" s="68"/>
      <c r="C24" s="65"/>
      <c r="D24" s="70">
        <f>C24*B24</f>
        <v>0</v>
      </c>
      <c r="E24" s="2"/>
    </row>
    <row r="25" spans="1:5" x14ac:dyDescent="0.25">
      <c r="A25" s="4"/>
      <c r="B25" s="2"/>
      <c r="C25" s="33" t="s">
        <v>21</v>
      </c>
      <c r="D25" s="43">
        <f>SUM(D23:D24)</f>
        <v>0</v>
      </c>
    </row>
    <row r="26" spans="1:5" x14ac:dyDescent="0.25">
      <c r="A26" s="21" t="s">
        <v>22</v>
      </c>
      <c r="B26" s="2"/>
      <c r="C26" s="2"/>
      <c r="D26" s="2"/>
    </row>
    <row r="27" spans="1:5" ht="25.5" x14ac:dyDescent="0.25">
      <c r="A27" s="29" t="s">
        <v>17</v>
      </c>
      <c r="B27" s="30" t="s">
        <v>18</v>
      </c>
      <c r="C27" s="27" t="s">
        <v>19</v>
      </c>
      <c r="D27" s="49" t="s">
        <v>20</v>
      </c>
    </row>
    <row r="28" spans="1:5" x14ac:dyDescent="0.25">
      <c r="A28" s="63" t="s">
        <v>23</v>
      </c>
      <c r="B28" s="64"/>
      <c r="C28" s="65"/>
      <c r="D28" s="66">
        <f>B28*C28</f>
        <v>0</v>
      </c>
    </row>
    <row r="29" spans="1:5" x14ac:dyDescent="0.25">
      <c r="A29" s="67" t="s">
        <v>72</v>
      </c>
      <c r="B29" s="68">
        <v>1</v>
      </c>
      <c r="C29" s="65" t="e">
        <f>#REF!</f>
        <v>#REF!</v>
      </c>
      <c r="D29" s="66" t="e">
        <f>#REF!</f>
        <v>#REF!</v>
      </c>
    </row>
    <row r="30" spans="1:5" x14ac:dyDescent="0.25">
      <c r="A30" s="105"/>
      <c r="B30" s="2"/>
      <c r="C30" s="33" t="s">
        <v>24</v>
      </c>
      <c r="D30" s="43" t="e">
        <f>SUM(D28:D29)</f>
        <v>#REF!</v>
      </c>
    </row>
    <row r="31" spans="1:5" x14ac:dyDescent="0.25">
      <c r="A31" s="5" t="s">
        <v>25</v>
      </c>
      <c r="B31" s="2"/>
      <c r="C31" s="2"/>
      <c r="D31" s="2"/>
    </row>
    <row r="32" spans="1:5" ht="25.5" x14ac:dyDescent="0.25">
      <c r="A32" s="22" t="s">
        <v>17</v>
      </c>
      <c r="B32" s="22" t="s">
        <v>26</v>
      </c>
      <c r="C32" s="22" t="s">
        <v>27</v>
      </c>
      <c r="D32" s="49" t="s">
        <v>20</v>
      </c>
    </row>
    <row r="33" spans="1:7" x14ac:dyDescent="0.25">
      <c r="A33" s="72" t="s">
        <v>28</v>
      </c>
      <c r="B33" s="68">
        <v>1</v>
      </c>
      <c r="C33" s="65" t="e">
        <f>#REF!</f>
        <v>#REF!</v>
      </c>
      <c r="D33" s="73" t="e">
        <f>B33*C33</f>
        <v>#REF!</v>
      </c>
      <c r="E33" s="1"/>
      <c r="F33" s="1"/>
      <c r="G33" s="1"/>
    </row>
    <row r="34" spans="1:7" x14ac:dyDescent="0.25">
      <c r="A34" s="72" t="s">
        <v>48</v>
      </c>
      <c r="B34" s="68">
        <v>1</v>
      </c>
      <c r="C34" s="65" t="e">
        <f>#REF!</f>
        <v>#REF!</v>
      </c>
      <c r="D34" s="73" t="e">
        <f t="shared" ref="D34:D43" si="1">B34*C34</f>
        <v>#REF!</v>
      </c>
      <c r="E34" s="1"/>
      <c r="F34" s="1"/>
      <c r="G34" s="1"/>
    </row>
    <row r="35" spans="1:7" x14ac:dyDescent="0.25">
      <c r="A35" s="72" t="s">
        <v>49</v>
      </c>
      <c r="B35" s="68">
        <v>1</v>
      </c>
      <c r="C35" s="65">
        <v>17</v>
      </c>
      <c r="D35" s="73">
        <f t="shared" si="1"/>
        <v>17</v>
      </c>
      <c r="E35" s="1"/>
      <c r="F35" s="1"/>
      <c r="G35" s="1"/>
    </row>
    <row r="36" spans="1:7" x14ac:dyDescent="0.25">
      <c r="A36" s="72" t="s">
        <v>57</v>
      </c>
      <c r="B36" s="68">
        <v>1</v>
      </c>
      <c r="C36" s="65" t="e">
        <f>#REF!</f>
        <v>#REF!</v>
      </c>
      <c r="D36" s="73" t="e">
        <f t="shared" si="1"/>
        <v>#REF!</v>
      </c>
      <c r="E36" s="1"/>
      <c r="F36" s="1"/>
      <c r="G36" s="1"/>
    </row>
    <row r="37" spans="1:7" x14ac:dyDescent="0.25">
      <c r="A37" s="72" t="s">
        <v>58</v>
      </c>
      <c r="B37" s="68">
        <v>1</v>
      </c>
      <c r="C37" s="65" t="e">
        <f>#REF!</f>
        <v>#REF!</v>
      </c>
      <c r="D37" s="73" t="e">
        <f t="shared" si="1"/>
        <v>#REF!</v>
      </c>
      <c r="E37" s="1"/>
      <c r="F37" s="1"/>
      <c r="G37" s="1"/>
    </row>
    <row r="38" spans="1:7" x14ac:dyDescent="0.25">
      <c r="A38" s="72" t="s">
        <v>50</v>
      </c>
      <c r="B38" s="68">
        <v>1</v>
      </c>
      <c r="C38" s="65">
        <v>650.6</v>
      </c>
      <c r="D38" s="73">
        <f t="shared" si="1"/>
        <v>650.6</v>
      </c>
      <c r="E38" s="1"/>
      <c r="F38" s="1"/>
      <c r="G38" s="1"/>
    </row>
    <row r="39" spans="1:7" x14ac:dyDescent="0.25">
      <c r="A39" s="72" t="s">
        <v>51</v>
      </c>
      <c r="B39" s="68">
        <v>1</v>
      </c>
      <c r="C39" s="65" t="e">
        <f>#REF!</f>
        <v>#REF!</v>
      </c>
      <c r="D39" s="73" t="e">
        <f t="shared" si="1"/>
        <v>#REF!</v>
      </c>
      <c r="E39" s="1"/>
      <c r="F39" s="1"/>
      <c r="G39" s="1"/>
    </row>
    <row r="40" spans="1:7" x14ac:dyDescent="0.25">
      <c r="A40" s="87" t="s">
        <v>73</v>
      </c>
      <c r="B40" s="68">
        <v>1</v>
      </c>
      <c r="C40" s="65" t="e">
        <f>#REF!</f>
        <v>#REF!</v>
      </c>
      <c r="D40" s="73" t="e">
        <f t="shared" si="1"/>
        <v>#REF!</v>
      </c>
      <c r="E40" s="1"/>
      <c r="F40" s="1"/>
      <c r="G40" s="1"/>
    </row>
    <row r="41" spans="1:7" x14ac:dyDescent="0.25">
      <c r="A41" s="87" t="s">
        <v>60</v>
      </c>
      <c r="B41" s="68">
        <v>1</v>
      </c>
      <c r="C41" s="65">
        <v>0</v>
      </c>
      <c r="D41" s="73">
        <f t="shared" si="1"/>
        <v>0</v>
      </c>
      <c r="E41" s="1"/>
      <c r="F41" s="1"/>
      <c r="G41" s="1"/>
    </row>
    <row r="42" spans="1:7" x14ac:dyDescent="0.25">
      <c r="A42" s="87" t="s">
        <v>61</v>
      </c>
      <c r="B42" s="68">
        <v>1</v>
      </c>
      <c r="C42" s="65">
        <v>0</v>
      </c>
      <c r="D42" s="73">
        <f t="shared" si="1"/>
        <v>0</v>
      </c>
      <c r="E42" s="1"/>
      <c r="F42" s="1"/>
      <c r="G42" s="1"/>
    </row>
    <row r="43" spans="1:7" x14ac:dyDescent="0.25">
      <c r="A43" s="129" t="s">
        <v>90</v>
      </c>
      <c r="B43" s="68">
        <v>3</v>
      </c>
      <c r="C43" s="130">
        <v>177.33</v>
      </c>
      <c r="D43" s="73">
        <f t="shared" si="1"/>
        <v>531.99</v>
      </c>
      <c r="E43" s="1"/>
      <c r="F43" s="1"/>
      <c r="G43" s="1"/>
    </row>
    <row r="44" spans="1:7" x14ac:dyDescent="0.25">
      <c r="A44" s="1"/>
      <c r="B44" s="34" t="s">
        <v>29</v>
      </c>
      <c r="C44" s="35"/>
      <c r="D44" s="43" t="e">
        <f>SUM(D33:D43)</f>
        <v>#REF!</v>
      </c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58" t="s">
        <v>30</v>
      </c>
      <c r="C46" s="59"/>
      <c r="D46" s="60"/>
      <c r="E46" s="61" t="e">
        <f>E20+D25+D30+D44</f>
        <v>#REF!</v>
      </c>
      <c r="F46" s="1"/>
      <c r="G46" s="1"/>
    </row>
    <row r="47" spans="1:7" x14ac:dyDescent="0.25">
      <c r="A47" s="106" t="s">
        <v>31</v>
      </c>
      <c r="B47" s="107"/>
      <c r="C47" s="107"/>
      <c r="D47" s="107"/>
      <c r="E47" s="118"/>
      <c r="F47" s="1"/>
      <c r="G47" s="1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ht="38.25" x14ac:dyDescent="0.25">
      <c r="A49" s="31" t="s">
        <v>17</v>
      </c>
      <c r="B49" s="31" t="s">
        <v>32</v>
      </c>
      <c r="C49" s="31" t="s">
        <v>33</v>
      </c>
      <c r="D49" s="49" t="s">
        <v>20</v>
      </c>
      <c r="E49" s="2"/>
      <c r="F49" s="2"/>
      <c r="G49" s="2"/>
    </row>
    <row r="50" spans="1:7" x14ac:dyDescent="0.25">
      <c r="A50" s="72" t="s">
        <v>53</v>
      </c>
      <c r="B50" s="74">
        <v>0.08</v>
      </c>
      <c r="C50" s="75" t="e">
        <f>B50*E46</f>
        <v>#REF!</v>
      </c>
      <c r="D50" s="75" t="e">
        <f>C50</f>
        <v>#REF!</v>
      </c>
      <c r="E50" s="1"/>
      <c r="F50" s="1"/>
      <c r="G50" s="1"/>
    </row>
    <row r="51" spans="1:7" x14ac:dyDescent="0.25">
      <c r="A51" s="72" t="s">
        <v>54</v>
      </c>
      <c r="B51" s="76">
        <v>0.01</v>
      </c>
      <c r="C51" s="77" t="e">
        <f>B51*E46</f>
        <v>#REF!</v>
      </c>
      <c r="D51" s="77" t="e">
        <f>C51</f>
        <v>#REF!</v>
      </c>
      <c r="E51" s="1"/>
      <c r="F51" s="1"/>
      <c r="G51" s="1"/>
    </row>
    <row r="52" spans="1:7" x14ac:dyDescent="0.25">
      <c r="A52" s="78" t="s">
        <v>55</v>
      </c>
      <c r="B52" s="79">
        <v>0.08</v>
      </c>
      <c r="C52" s="80" t="e">
        <f>B52*E46</f>
        <v>#REF!</v>
      </c>
      <c r="D52" s="77" t="e">
        <f>C52</f>
        <v>#REF!</v>
      </c>
      <c r="E52" s="1"/>
      <c r="F52" s="1"/>
      <c r="G52" s="1"/>
    </row>
    <row r="53" spans="1:7" x14ac:dyDescent="0.25">
      <c r="A53" s="81"/>
      <c r="B53" s="82"/>
      <c r="C53" s="83">
        <v>0</v>
      </c>
      <c r="D53" s="83">
        <v>0</v>
      </c>
      <c r="E53" s="1"/>
      <c r="F53" s="1"/>
      <c r="G53" s="1"/>
    </row>
    <row r="54" spans="1:7" x14ac:dyDescent="0.25">
      <c r="A54" s="11"/>
      <c r="B54" s="11"/>
      <c r="C54" s="36" t="s">
        <v>34</v>
      </c>
      <c r="D54" s="43" t="e">
        <f>SUM(D50:D53)</f>
        <v>#REF!</v>
      </c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106" t="s">
        <v>35</v>
      </c>
      <c r="B56" s="118"/>
      <c r="C56" s="118"/>
      <c r="D56" s="118"/>
      <c r="E56" s="118"/>
      <c r="F56" s="2"/>
      <c r="G56" s="6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ht="25.5" x14ac:dyDescent="0.25">
      <c r="A58" s="31" t="s">
        <v>17</v>
      </c>
      <c r="B58" s="31" t="s">
        <v>36</v>
      </c>
      <c r="C58" s="31" t="s">
        <v>33</v>
      </c>
      <c r="D58" s="49" t="s">
        <v>20</v>
      </c>
      <c r="E58" s="2"/>
      <c r="F58" s="2"/>
      <c r="G58" s="2"/>
    </row>
    <row r="59" spans="1:7" x14ac:dyDescent="0.25">
      <c r="A59" s="88" t="s">
        <v>56</v>
      </c>
      <c r="B59" s="74">
        <v>7.6799999999999993E-2</v>
      </c>
      <c r="C59" s="75" t="e">
        <f>B59*E46</f>
        <v>#REF!</v>
      </c>
      <c r="D59" s="75" t="e">
        <f>C59</f>
        <v>#REF!</v>
      </c>
      <c r="E59" s="2"/>
      <c r="F59" s="2"/>
      <c r="G59" s="2"/>
    </row>
    <row r="60" spans="1:7" x14ac:dyDescent="0.25">
      <c r="A60" s="10"/>
      <c r="B60" s="28"/>
      <c r="C60" s="44">
        <v>0</v>
      </c>
      <c r="D60" s="44">
        <v>0</v>
      </c>
      <c r="E60" s="2"/>
      <c r="F60" s="2"/>
      <c r="G60" s="2"/>
    </row>
    <row r="61" spans="1:7" x14ac:dyDescent="0.25">
      <c r="A61" s="51"/>
      <c r="B61" s="32"/>
      <c r="C61" s="45">
        <v>0</v>
      </c>
      <c r="D61" s="45">
        <v>0</v>
      </c>
      <c r="E61" s="2"/>
      <c r="F61" s="2"/>
      <c r="G61" s="2"/>
    </row>
    <row r="62" spans="1:7" x14ac:dyDescent="0.25">
      <c r="A62" s="11"/>
      <c r="B62" s="34" t="s">
        <v>37</v>
      </c>
      <c r="C62" s="35"/>
      <c r="D62" s="43" t="e">
        <f>SUM(D59:D61)</f>
        <v>#REF!</v>
      </c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106" t="s">
        <v>38</v>
      </c>
      <c r="B64" s="107"/>
      <c r="C64" s="107"/>
      <c r="D64" s="107"/>
      <c r="E64" s="107"/>
      <c r="F64" s="6"/>
      <c r="G64" s="6"/>
    </row>
    <row r="65" spans="1:8" x14ac:dyDescent="0.25">
      <c r="A65" s="2"/>
      <c r="B65" s="2"/>
      <c r="C65" s="2"/>
      <c r="D65" s="2"/>
      <c r="E65" s="2"/>
      <c r="F65" s="2"/>
      <c r="G65" s="2"/>
    </row>
    <row r="66" spans="1:8" x14ac:dyDescent="0.25">
      <c r="A66" s="113" t="s">
        <v>39</v>
      </c>
      <c r="B66" s="114"/>
      <c r="C66" s="114"/>
      <c r="D66" s="112"/>
      <c r="E66" s="111" t="e">
        <f>E46+D54+D62</f>
        <v>#REF!</v>
      </c>
      <c r="F66" s="2"/>
      <c r="G66" s="2"/>
    </row>
    <row r="67" spans="1:8" x14ac:dyDescent="0.25">
      <c r="A67" s="2"/>
      <c r="B67" s="2"/>
      <c r="C67" s="2"/>
      <c r="D67" s="2"/>
      <c r="E67" s="2"/>
      <c r="F67" s="2"/>
      <c r="G67" s="2"/>
    </row>
    <row r="68" spans="1:8" x14ac:dyDescent="0.25">
      <c r="A68" s="106" t="s">
        <v>40</v>
      </c>
      <c r="B68" s="107"/>
      <c r="C68" s="107"/>
      <c r="D68" s="107"/>
      <c r="E68" s="107"/>
      <c r="F68" s="6"/>
      <c r="G68" s="6"/>
    </row>
    <row r="69" spans="1:8" x14ac:dyDescent="0.25">
      <c r="A69" s="2"/>
      <c r="B69" s="2"/>
      <c r="C69" s="2"/>
      <c r="D69" s="2"/>
      <c r="E69" s="2"/>
      <c r="F69" s="2"/>
      <c r="G69" s="2"/>
    </row>
    <row r="70" spans="1:8" x14ac:dyDescent="0.25">
      <c r="A70" s="31" t="s">
        <v>17</v>
      </c>
      <c r="B70" s="31" t="s">
        <v>36</v>
      </c>
      <c r="C70" s="2"/>
      <c r="D70" s="2"/>
      <c r="E70" s="2"/>
      <c r="F70" s="2"/>
      <c r="G70" s="2"/>
    </row>
    <row r="71" spans="1:8" x14ac:dyDescent="0.25">
      <c r="A71" s="13" t="s">
        <v>41</v>
      </c>
      <c r="B71" s="74">
        <v>0.05</v>
      </c>
      <c r="C71" s="2"/>
      <c r="D71" s="2"/>
      <c r="E71" s="2"/>
      <c r="F71" s="2"/>
      <c r="G71" s="2"/>
    </row>
    <row r="72" spans="1:8" x14ac:dyDescent="0.25">
      <c r="A72" s="14" t="s">
        <v>42</v>
      </c>
      <c r="B72" s="76">
        <v>6.4999999999999997E-3</v>
      </c>
      <c r="C72" s="2"/>
      <c r="D72" s="2"/>
      <c r="E72" s="2"/>
      <c r="F72" s="2"/>
      <c r="G72" s="2"/>
    </row>
    <row r="73" spans="1:8" x14ac:dyDescent="0.25">
      <c r="A73" s="3" t="s">
        <v>43</v>
      </c>
      <c r="B73" s="84">
        <v>0.03</v>
      </c>
      <c r="C73" s="2"/>
      <c r="D73" s="2"/>
      <c r="E73" s="2"/>
      <c r="F73" s="2"/>
      <c r="G73" s="2"/>
    </row>
    <row r="74" spans="1:8" x14ac:dyDescent="0.25">
      <c r="A74" s="2"/>
      <c r="B74" s="12"/>
      <c r="C74" s="2"/>
      <c r="D74" s="2"/>
      <c r="E74" s="2"/>
      <c r="F74" s="2"/>
      <c r="G74" s="2"/>
    </row>
    <row r="75" spans="1:8" ht="27.75" customHeight="1" x14ac:dyDescent="0.25">
      <c r="A75" s="109" t="s">
        <v>44</v>
      </c>
      <c r="B75" s="110">
        <f>SUM(B71:B73)</f>
        <v>8.6499999999999994E-2</v>
      </c>
      <c r="C75" s="2"/>
      <c r="D75" s="2"/>
      <c r="E75" s="2"/>
      <c r="F75" s="2"/>
      <c r="G75" s="2"/>
    </row>
    <row r="76" spans="1:8" x14ac:dyDescent="0.25">
      <c r="A76" s="2"/>
      <c r="B76" s="2"/>
      <c r="C76" s="2"/>
      <c r="D76" s="2"/>
      <c r="E76" s="2"/>
      <c r="F76" s="2"/>
      <c r="G76" s="2"/>
    </row>
    <row r="77" spans="1:8" x14ac:dyDescent="0.25">
      <c r="A77" s="106" t="s">
        <v>45</v>
      </c>
      <c r="B77" s="107"/>
      <c r="C77" s="107"/>
      <c r="D77" s="107"/>
      <c r="E77" s="108" t="e">
        <f>E66*1.0865</f>
        <v>#REF!</v>
      </c>
      <c r="F77" s="6"/>
      <c r="G77" s="6"/>
      <c r="H77" s="104"/>
    </row>
    <row r="78" spans="1:8" x14ac:dyDescent="0.25">
      <c r="A78" s="89"/>
      <c r="B78" s="90"/>
      <c r="C78" s="90"/>
      <c r="D78" s="90"/>
      <c r="E78" s="99"/>
      <c r="F78" s="6"/>
      <c r="G78" s="6"/>
    </row>
    <row r="79" spans="1:8" x14ac:dyDescent="0.25">
      <c r="A79" s="106" t="s">
        <v>62</v>
      </c>
      <c r="B79" s="107"/>
      <c r="C79" s="107"/>
      <c r="D79" s="107"/>
      <c r="E79" s="107"/>
    </row>
    <row r="80" spans="1:8" x14ac:dyDescent="0.25">
      <c r="A80" s="89"/>
      <c r="B80" s="90"/>
      <c r="C80" s="90"/>
      <c r="D80" s="90"/>
      <c r="E80" s="90"/>
      <c r="F80" s="91"/>
    </row>
    <row r="81" spans="1:5" ht="25.5" x14ac:dyDescent="0.25">
      <c r="A81" s="31" t="s">
        <v>17</v>
      </c>
      <c r="B81" s="31" t="s">
        <v>26</v>
      </c>
      <c r="C81" s="31" t="s">
        <v>27</v>
      </c>
      <c r="D81" s="49" t="s">
        <v>20</v>
      </c>
      <c r="E81" s="92"/>
    </row>
    <row r="82" spans="1:5" ht="15.75" x14ac:dyDescent="0.25">
      <c r="A82" s="93" t="s">
        <v>63</v>
      </c>
      <c r="B82" s="68" t="s">
        <v>52</v>
      </c>
      <c r="C82" s="65"/>
      <c r="D82" s="77">
        <f>C82</f>
        <v>0</v>
      </c>
      <c r="E82" s="92"/>
    </row>
    <row r="83" spans="1:5" ht="15.75" x14ac:dyDescent="0.25">
      <c r="A83" s="87"/>
      <c r="B83" s="68"/>
      <c r="C83" s="65"/>
      <c r="D83" s="73">
        <f>C83</f>
        <v>0</v>
      </c>
      <c r="E83" s="92"/>
    </row>
    <row r="84" spans="1:5" ht="15.75" x14ac:dyDescent="0.25">
      <c r="A84" s="87"/>
      <c r="B84" s="68"/>
      <c r="C84" s="65"/>
      <c r="D84" s="73"/>
      <c r="E84" s="92"/>
    </row>
    <row r="85" spans="1:5" x14ac:dyDescent="0.25">
      <c r="B85" s="1"/>
      <c r="C85" s="1"/>
      <c r="D85" s="94">
        <f>SUM(D82:D84)</f>
        <v>0</v>
      </c>
      <c r="E85" s="1"/>
    </row>
    <row r="86" spans="1:5" x14ac:dyDescent="0.25">
      <c r="A86" s="106" t="s">
        <v>64</v>
      </c>
      <c r="B86" s="107"/>
      <c r="C86" s="107"/>
      <c r="D86" s="107"/>
      <c r="E86" s="107"/>
    </row>
    <row r="87" spans="1:5" x14ac:dyDescent="0.25">
      <c r="A87" s="1"/>
      <c r="B87" s="1"/>
      <c r="C87" s="1"/>
      <c r="D87" s="1"/>
      <c r="E87" s="1"/>
    </row>
    <row r="88" spans="1:5" ht="38.25" x14ac:dyDescent="0.25">
      <c r="A88" s="31" t="s">
        <v>17</v>
      </c>
      <c r="B88" s="31" t="s">
        <v>32</v>
      </c>
      <c r="C88" s="31" t="s">
        <v>33</v>
      </c>
      <c r="D88" s="49" t="s">
        <v>20</v>
      </c>
      <c r="E88" s="1"/>
    </row>
    <row r="89" spans="1:5" x14ac:dyDescent="0.25">
      <c r="A89" s="72" t="s">
        <v>53</v>
      </c>
      <c r="B89" s="74">
        <v>0.08</v>
      </c>
      <c r="C89" s="75">
        <f>B89*D85</f>
        <v>0</v>
      </c>
      <c r="D89" s="75">
        <f>C89</f>
        <v>0</v>
      </c>
      <c r="E89" s="1"/>
    </row>
    <row r="90" spans="1:5" x14ac:dyDescent="0.25">
      <c r="A90" s="72" t="s">
        <v>54</v>
      </c>
      <c r="B90" s="76">
        <v>0.01</v>
      </c>
      <c r="C90" s="77">
        <f>B90*D85</f>
        <v>0</v>
      </c>
      <c r="D90" s="77">
        <f>C90</f>
        <v>0</v>
      </c>
      <c r="E90" s="1"/>
    </row>
    <row r="91" spans="1:5" x14ac:dyDescent="0.25">
      <c r="A91" s="81"/>
      <c r="B91" s="82"/>
      <c r="C91" s="83">
        <v>0</v>
      </c>
      <c r="D91" s="83">
        <v>0</v>
      </c>
      <c r="E91" s="1"/>
    </row>
    <row r="92" spans="1:5" x14ac:dyDescent="0.25">
      <c r="A92" s="11"/>
      <c r="B92" s="11"/>
      <c r="C92" s="36" t="s">
        <v>34</v>
      </c>
      <c r="D92" s="43">
        <f>SUM(D89:D91)</f>
        <v>0</v>
      </c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06" t="s">
        <v>65</v>
      </c>
      <c r="B94" s="107"/>
      <c r="C94" s="107"/>
      <c r="D94" s="107"/>
      <c r="E94" s="107"/>
    </row>
    <row r="95" spans="1:5" x14ac:dyDescent="0.25">
      <c r="A95" s="1"/>
      <c r="B95" s="1"/>
      <c r="C95" s="1"/>
      <c r="D95" s="1"/>
      <c r="E95" s="1"/>
    </row>
    <row r="96" spans="1:5" ht="25.5" x14ac:dyDescent="0.25">
      <c r="A96" s="31" t="s">
        <v>17</v>
      </c>
      <c r="B96" s="31" t="s">
        <v>36</v>
      </c>
      <c r="C96" s="31" t="s">
        <v>33</v>
      </c>
      <c r="D96" s="49" t="s">
        <v>20</v>
      </c>
      <c r="E96" s="1"/>
    </row>
    <row r="97" spans="1:5" x14ac:dyDescent="0.25">
      <c r="A97" s="88" t="s">
        <v>56</v>
      </c>
      <c r="B97" s="74">
        <v>7.6799999999999993E-2</v>
      </c>
      <c r="C97" s="75">
        <f>B97*(D85+D92)</f>
        <v>0</v>
      </c>
      <c r="D97" s="75">
        <f>C97</f>
        <v>0</v>
      </c>
      <c r="E97" s="1"/>
    </row>
    <row r="98" spans="1:5" x14ac:dyDescent="0.25">
      <c r="A98" s="72"/>
      <c r="B98" s="76"/>
      <c r="C98" s="77">
        <v>0</v>
      </c>
      <c r="D98" s="77">
        <v>0</v>
      </c>
      <c r="E98" s="1"/>
    </row>
    <row r="99" spans="1:5" x14ac:dyDescent="0.25">
      <c r="A99" s="100"/>
      <c r="B99" s="84"/>
      <c r="C99" s="101">
        <v>0</v>
      </c>
      <c r="D99" s="101">
        <v>0</v>
      </c>
      <c r="E99" s="1"/>
    </row>
    <row r="100" spans="1:5" x14ac:dyDescent="0.25">
      <c r="A100" s="11"/>
      <c r="B100" s="34" t="s">
        <v>37</v>
      </c>
      <c r="C100" s="102"/>
      <c r="D100" s="43">
        <f>SUM(D97:D99)</f>
        <v>0</v>
      </c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06" t="s">
        <v>66</v>
      </c>
      <c r="B102" s="107"/>
      <c r="C102" s="107"/>
      <c r="D102" s="107"/>
      <c r="E102" s="107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31" t="s">
        <v>17</v>
      </c>
      <c r="B104" s="31" t="s">
        <v>36</v>
      </c>
      <c r="C104" s="1"/>
      <c r="D104" s="1"/>
      <c r="E104" s="1"/>
    </row>
    <row r="105" spans="1:5" x14ac:dyDescent="0.25">
      <c r="A105" s="95" t="s">
        <v>41</v>
      </c>
      <c r="B105" s="74">
        <v>0.05</v>
      </c>
      <c r="C105" s="1"/>
      <c r="D105" s="1"/>
      <c r="E105" s="1"/>
    </row>
    <row r="106" spans="1:5" x14ac:dyDescent="0.25">
      <c r="A106" s="69" t="s">
        <v>42</v>
      </c>
      <c r="B106" s="76">
        <v>6.4999999999999997E-3</v>
      </c>
      <c r="C106" s="1"/>
      <c r="D106" s="1"/>
      <c r="E106" s="96"/>
    </row>
    <row r="107" spans="1:5" x14ac:dyDescent="0.25">
      <c r="A107" s="103" t="s">
        <v>43</v>
      </c>
      <c r="B107" s="84">
        <v>0.03</v>
      </c>
      <c r="C107" s="1"/>
      <c r="D107" s="1"/>
      <c r="E107" s="1"/>
    </row>
    <row r="108" spans="1:5" x14ac:dyDescent="0.25">
      <c r="A108" s="1"/>
      <c r="B108" s="97"/>
      <c r="C108" s="1"/>
      <c r="D108" s="1"/>
      <c r="E108" s="1"/>
    </row>
    <row r="109" spans="1:5" ht="27.75" customHeight="1" x14ac:dyDescent="0.25">
      <c r="A109" s="109" t="s">
        <v>44</v>
      </c>
      <c r="B109" s="110">
        <f>SUM(B105:B107)</f>
        <v>8.6499999999999994E-2</v>
      </c>
      <c r="C109" s="1"/>
      <c r="D109" s="1"/>
      <c r="E109" s="98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06" t="s">
        <v>67</v>
      </c>
      <c r="B111" s="107"/>
      <c r="C111" s="107"/>
      <c r="D111" s="107"/>
      <c r="E111" s="108">
        <f>(D85+D92+D100)*1.0865</f>
        <v>0</v>
      </c>
    </row>
    <row r="112" spans="1:5" x14ac:dyDescent="0.25">
      <c r="A112" s="57"/>
      <c r="B112" s="1"/>
      <c r="C112" s="1"/>
      <c r="D112" s="1"/>
      <c r="E112" s="1"/>
    </row>
    <row r="113" spans="1:6" x14ac:dyDescent="0.25">
      <c r="A113" s="106" t="s">
        <v>68</v>
      </c>
      <c r="B113" s="107"/>
      <c r="C113" s="107"/>
      <c r="D113" s="107"/>
      <c r="E113" s="107"/>
    </row>
    <row r="114" spans="1:6" x14ac:dyDescent="0.25">
      <c r="A114" s="89"/>
      <c r="B114" s="90"/>
      <c r="C114" s="90"/>
      <c r="D114" s="90"/>
      <c r="E114" s="90"/>
      <c r="F114" s="91"/>
    </row>
    <row r="115" spans="1:6" ht="25.5" x14ac:dyDescent="0.25">
      <c r="A115" s="31" t="s">
        <v>17</v>
      </c>
      <c r="B115" s="31" t="s">
        <v>26</v>
      </c>
      <c r="C115" s="31" t="s">
        <v>27</v>
      </c>
      <c r="D115" s="49" t="s">
        <v>20</v>
      </c>
      <c r="E115" s="92"/>
    </row>
    <row r="116" spans="1:6" ht="15.75" x14ac:dyDescent="0.25">
      <c r="A116" s="93" t="s">
        <v>59</v>
      </c>
      <c r="B116" s="68" t="s">
        <v>52</v>
      </c>
      <c r="C116" s="65">
        <v>0</v>
      </c>
      <c r="D116" s="77">
        <f>C116</f>
        <v>0</v>
      </c>
      <c r="E116" s="92"/>
    </row>
    <row r="117" spans="1:6" ht="15.75" x14ac:dyDescent="0.25">
      <c r="A117" s="87"/>
      <c r="B117" s="68"/>
      <c r="C117" s="65"/>
      <c r="D117" s="73"/>
      <c r="E117" s="92"/>
    </row>
    <row r="118" spans="1:6" ht="15.75" x14ac:dyDescent="0.25">
      <c r="A118" s="87"/>
      <c r="B118" s="68"/>
      <c r="C118" s="65"/>
      <c r="D118" s="73"/>
      <c r="E118" s="92"/>
    </row>
    <row r="119" spans="1:6" x14ac:dyDescent="0.25">
      <c r="B119" s="1"/>
      <c r="C119" s="1"/>
      <c r="D119" s="94">
        <f>SUM(D116:D118)</f>
        <v>0</v>
      </c>
      <c r="E119" s="1"/>
    </row>
    <row r="120" spans="1:6" x14ac:dyDescent="0.25">
      <c r="A120" s="1"/>
      <c r="B120" s="1"/>
      <c r="C120" s="1"/>
      <c r="D120" s="1"/>
      <c r="E120" s="1"/>
    </row>
    <row r="121" spans="1:6" x14ac:dyDescent="0.25">
      <c r="A121" s="106" t="s">
        <v>69</v>
      </c>
      <c r="B121" s="107"/>
      <c r="C121" s="107"/>
      <c r="D121" s="107"/>
      <c r="E121" s="107"/>
    </row>
    <row r="122" spans="1:6" x14ac:dyDescent="0.25">
      <c r="A122" s="1"/>
      <c r="B122" s="1"/>
      <c r="C122" s="1"/>
      <c r="D122" s="1"/>
      <c r="E122" s="1"/>
    </row>
    <row r="123" spans="1:6" ht="25.5" x14ac:dyDescent="0.25">
      <c r="A123" s="31" t="s">
        <v>17</v>
      </c>
      <c r="B123" s="31" t="s">
        <v>36</v>
      </c>
      <c r="C123" s="31" t="s">
        <v>33</v>
      </c>
      <c r="D123" s="49" t="s">
        <v>20</v>
      </c>
      <c r="E123" s="1"/>
    </row>
    <row r="124" spans="1:6" x14ac:dyDescent="0.25">
      <c r="A124" s="88" t="s">
        <v>56</v>
      </c>
      <c r="B124" s="74">
        <v>7.6799999999999993E-2</v>
      </c>
      <c r="C124" s="75">
        <f>B124*D119</f>
        <v>0</v>
      </c>
      <c r="D124" s="75">
        <f>C124</f>
        <v>0</v>
      </c>
      <c r="E124" s="1"/>
    </row>
    <row r="125" spans="1:6" x14ac:dyDescent="0.25">
      <c r="A125" s="72"/>
      <c r="B125" s="76"/>
      <c r="C125" s="77">
        <v>0</v>
      </c>
      <c r="D125" s="77">
        <v>0</v>
      </c>
      <c r="E125" s="1"/>
    </row>
    <row r="126" spans="1:6" x14ac:dyDescent="0.25">
      <c r="A126" s="100"/>
      <c r="B126" s="84"/>
      <c r="C126" s="101">
        <v>0</v>
      </c>
      <c r="D126" s="101">
        <v>0</v>
      </c>
      <c r="E126" s="1"/>
    </row>
    <row r="127" spans="1:6" x14ac:dyDescent="0.25">
      <c r="A127" s="11"/>
      <c r="B127" s="34" t="s">
        <v>37</v>
      </c>
      <c r="C127" s="102"/>
      <c r="D127" s="43">
        <f>SUM(D124:D126)</f>
        <v>0</v>
      </c>
      <c r="E127" s="1"/>
    </row>
    <row r="128" spans="1:6" x14ac:dyDescent="0.25">
      <c r="A128" s="1"/>
      <c r="B128" s="1"/>
      <c r="C128" s="1"/>
      <c r="D128" s="1"/>
      <c r="E128" s="1"/>
    </row>
    <row r="129" spans="1:7" x14ac:dyDescent="0.25">
      <c r="A129" s="106" t="s">
        <v>70</v>
      </c>
      <c r="B129" s="107"/>
      <c r="C129" s="107"/>
      <c r="D129" s="107"/>
      <c r="E129" s="107"/>
    </row>
    <row r="130" spans="1:7" x14ac:dyDescent="0.25">
      <c r="A130" s="1"/>
      <c r="B130" s="1"/>
      <c r="C130" s="1"/>
      <c r="D130" s="1"/>
      <c r="E130" s="1"/>
    </row>
    <row r="131" spans="1:7" x14ac:dyDescent="0.25">
      <c r="A131" s="31" t="s">
        <v>17</v>
      </c>
      <c r="B131" s="31" t="s">
        <v>36</v>
      </c>
      <c r="C131" s="1"/>
      <c r="D131" s="1"/>
      <c r="E131" s="1"/>
    </row>
    <row r="132" spans="1:7" x14ac:dyDescent="0.25">
      <c r="A132" s="95" t="s">
        <v>41</v>
      </c>
      <c r="B132" s="74">
        <v>0.05</v>
      </c>
      <c r="C132" s="1"/>
      <c r="D132" s="1"/>
      <c r="E132" s="1"/>
    </row>
    <row r="133" spans="1:7" x14ac:dyDescent="0.25">
      <c r="A133" s="69" t="s">
        <v>42</v>
      </c>
      <c r="B133" s="76">
        <v>6.4999999999999997E-3</v>
      </c>
      <c r="C133" s="1"/>
      <c r="D133" s="1"/>
      <c r="E133" s="96"/>
    </row>
    <row r="134" spans="1:7" x14ac:dyDescent="0.25">
      <c r="A134" s="103" t="s">
        <v>43</v>
      </c>
      <c r="B134" s="84">
        <v>0.03</v>
      </c>
      <c r="C134" s="1"/>
      <c r="D134" s="1"/>
      <c r="E134" s="1"/>
    </row>
    <row r="135" spans="1:7" x14ac:dyDescent="0.25">
      <c r="A135" s="1"/>
      <c r="B135" s="97"/>
      <c r="C135" s="1"/>
      <c r="D135" s="1"/>
      <c r="E135" s="1"/>
    </row>
    <row r="136" spans="1:7" ht="27.75" customHeight="1" x14ac:dyDescent="0.25">
      <c r="A136" s="109" t="s">
        <v>44</v>
      </c>
      <c r="B136" s="110">
        <f>SUM(B132:B134)</f>
        <v>8.6499999999999994E-2</v>
      </c>
      <c r="C136" s="1"/>
      <c r="D136" s="1"/>
      <c r="E136" s="98"/>
    </row>
    <row r="137" spans="1:7" x14ac:dyDescent="0.25">
      <c r="A137" s="1"/>
      <c r="B137" s="1"/>
      <c r="C137" s="1"/>
      <c r="D137" s="1"/>
      <c r="E137" s="1"/>
    </row>
    <row r="138" spans="1:7" x14ac:dyDescent="0.25">
      <c r="A138" s="106" t="s">
        <v>71</v>
      </c>
      <c r="B138" s="107"/>
      <c r="C138" s="107"/>
      <c r="D138" s="107"/>
      <c r="E138" s="108">
        <f>(D119+D127)*1.0865</f>
        <v>0</v>
      </c>
    </row>
    <row r="139" spans="1:7" x14ac:dyDescent="0.25">
      <c r="A139" s="57"/>
      <c r="B139" s="1"/>
      <c r="C139" s="1"/>
      <c r="D139" s="1"/>
      <c r="E139" s="1"/>
    </row>
    <row r="140" spans="1:7" x14ac:dyDescent="0.25">
      <c r="A140" s="113" t="s">
        <v>47</v>
      </c>
      <c r="B140" s="115"/>
      <c r="C140" s="115"/>
      <c r="D140" s="116"/>
      <c r="E140" s="117" t="e">
        <f>E138+E111+E77</f>
        <v>#REF!</v>
      </c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4" spans="1:7" x14ac:dyDescent="0.25">
      <c r="D144" s="120" t="s">
        <v>85</v>
      </c>
      <c r="E144" s="120" t="s">
        <v>86</v>
      </c>
    </row>
    <row r="145" spans="4:5" x14ac:dyDescent="0.25">
      <c r="D145" s="120">
        <f>8.8*22</f>
        <v>193.60000000000002</v>
      </c>
      <c r="E145" s="123" t="e">
        <f>E140/D145</f>
        <v>#REF!</v>
      </c>
    </row>
  </sheetData>
  <mergeCells count="2">
    <mergeCell ref="A2:E2"/>
    <mergeCell ref="A4:E4"/>
  </mergeCells>
  <pageMargins left="0.511811024" right="0.511811024" top="0.78740157499999996" bottom="0.78740157499999996" header="0.31496062000000002" footer="0.31496062000000002"/>
  <pageSetup paperSize="9" scale="56" orientation="portrait" r:id="rId1"/>
  <rowBreaks count="2" manualBreakCount="2">
    <brk id="30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4A2B-F11A-41FD-905F-031EEF7EC261}">
  <dimension ref="A1:H145"/>
  <sheetViews>
    <sheetView showGridLines="0" topLeftCell="A28" zoomScaleNormal="100" zoomScaleSheetLayoutView="90" workbookViewId="0">
      <selection activeCell="A115" sqref="A115"/>
    </sheetView>
  </sheetViews>
  <sheetFormatPr defaultRowHeight="15" x14ac:dyDescent="0.25"/>
  <cols>
    <col min="1" max="1" width="50.42578125" customWidth="1"/>
    <col min="2" max="2" width="13.140625" customWidth="1"/>
    <col min="3" max="3" width="24.28515625" customWidth="1"/>
    <col min="4" max="4" width="12" customWidth="1"/>
    <col min="5" max="5" width="18.28515625" customWidth="1"/>
    <col min="8" max="8" width="13.28515625" bestFit="1" customWidth="1"/>
  </cols>
  <sheetData>
    <row r="1" spans="1:5" ht="7.5" customHeight="1" thickBot="1" x14ac:dyDescent="0.3">
      <c r="A1">
        <v>4</v>
      </c>
    </row>
    <row r="2" spans="1:5" ht="24.75" customHeight="1" thickBot="1" x14ac:dyDescent="0.3">
      <c r="A2" s="160" t="s">
        <v>46</v>
      </c>
      <c r="B2" s="161"/>
      <c r="C2" s="161"/>
      <c r="D2" s="161"/>
      <c r="E2" s="162"/>
    </row>
    <row r="4" spans="1:5" x14ac:dyDescent="0.25">
      <c r="A4" s="163" t="s">
        <v>0</v>
      </c>
      <c r="B4" s="163"/>
      <c r="C4" s="163"/>
      <c r="D4" s="163"/>
      <c r="E4" s="163"/>
    </row>
    <row r="5" spans="1:5" x14ac:dyDescent="0.25">
      <c r="A5" s="2"/>
      <c r="B5" s="2"/>
      <c r="C5" s="2"/>
      <c r="D5" s="2"/>
      <c r="E5" s="2"/>
    </row>
    <row r="6" spans="1:5" x14ac:dyDescent="0.25">
      <c r="A6" s="5" t="s">
        <v>1</v>
      </c>
      <c r="B6" s="2"/>
      <c r="C6" s="2"/>
      <c r="D6" s="2"/>
      <c r="E6" s="2"/>
    </row>
    <row r="7" spans="1:5" ht="38.25" x14ac:dyDescent="0.25">
      <c r="A7" s="22" t="s">
        <v>2</v>
      </c>
      <c r="B7" s="22" t="s">
        <v>3</v>
      </c>
      <c r="C7" s="22" t="s">
        <v>4</v>
      </c>
      <c r="D7" s="22" t="s">
        <v>5</v>
      </c>
      <c r="E7" s="22" t="s">
        <v>6</v>
      </c>
    </row>
    <row r="8" spans="1:5" x14ac:dyDescent="0.25">
      <c r="A8" s="62" t="s">
        <v>76</v>
      </c>
      <c r="B8" s="24" t="e">
        <f>#REF!</f>
        <v>#REF!</v>
      </c>
      <c r="C8" s="25" t="e">
        <f>#REF!</f>
        <v>#REF!</v>
      </c>
      <c r="D8" s="26">
        <v>1</v>
      </c>
      <c r="E8" s="40" t="e">
        <f t="shared" ref="E8:E9" si="0">C8*B8*D8</f>
        <v>#REF!</v>
      </c>
    </row>
    <row r="9" spans="1:5" x14ac:dyDescent="0.25">
      <c r="A9" s="23"/>
      <c r="B9" s="24"/>
      <c r="C9" s="25"/>
      <c r="D9" s="85"/>
      <c r="E9" s="86">
        <f t="shared" si="0"/>
        <v>0</v>
      </c>
    </row>
    <row r="10" spans="1:5" x14ac:dyDescent="0.25">
      <c r="A10" s="19" t="s">
        <v>7</v>
      </c>
      <c r="B10" s="17"/>
      <c r="C10" s="18"/>
      <c r="D10" s="20"/>
      <c r="E10" s="41" t="e">
        <f>SUM(E8:E9)</f>
        <v>#REF!</v>
      </c>
    </row>
    <row r="11" spans="1:5" x14ac:dyDescent="0.25">
      <c r="A11" s="37" t="s">
        <v>8</v>
      </c>
      <c r="B11" s="38"/>
      <c r="C11" s="38"/>
      <c r="D11" s="39"/>
      <c r="E11" s="42" t="e">
        <f>E10*30%</f>
        <v>#REF!</v>
      </c>
    </row>
    <row r="12" spans="1:5" x14ac:dyDescent="0.25">
      <c r="A12" s="5"/>
      <c r="B12" s="2"/>
      <c r="C12" s="16"/>
      <c r="D12" s="15"/>
      <c r="E12" s="15"/>
    </row>
    <row r="13" spans="1:5" x14ac:dyDescent="0.25">
      <c r="A13" s="2"/>
      <c r="B13" s="2"/>
      <c r="C13" s="52"/>
      <c r="D13" s="52" t="s">
        <v>9</v>
      </c>
      <c r="E13" s="53" t="e">
        <f>E10+E11</f>
        <v>#REF!</v>
      </c>
    </row>
    <row r="14" spans="1:5" x14ac:dyDescent="0.25">
      <c r="A14" s="2"/>
      <c r="B14" s="2"/>
      <c r="C14" s="2"/>
      <c r="D14" s="2"/>
      <c r="E14" s="2"/>
    </row>
    <row r="15" spans="1:5" x14ac:dyDescent="0.25">
      <c r="A15" s="5" t="s">
        <v>10</v>
      </c>
      <c r="B15" s="2"/>
      <c r="C15" s="2"/>
      <c r="D15" s="2"/>
    </row>
    <row r="16" spans="1:5" x14ac:dyDescent="0.25">
      <c r="A16" s="29" t="s">
        <v>11</v>
      </c>
      <c r="B16" s="29" t="s">
        <v>12</v>
      </c>
      <c r="C16" s="29" t="s">
        <v>13</v>
      </c>
      <c r="D16" s="7"/>
    </row>
    <row r="17" spans="1:5" x14ac:dyDescent="0.25">
      <c r="A17" s="46"/>
      <c r="B17" s="46"/>
      <c r="C17" s="46"/>
      <c r="D17" s="1"/>
    </row>
    <row r="18" spans="1:5" x14ac:dyDescent="0.25">
      <c r="A18" s="47" t="s">
        <v>14</v>
      </c>
      <c r="B18" s="48">
        <v>0.85</v>
      </c>
      <c r="C18" s="50" t="e">
        <f>E13*B18</f>
        <v>#REF!</v>
      </c>
      <c r="D18" s="8"/>
      <c r="E18" s="2"/>
    </row>
    <row r="19" spans="1:5" x14ac:dyDescent="0.25">
      <c r="A19" s="2"/>
      <c r="B19" s="7"/>
      <c r="C19" s="2"/>
      <c r="D19" s="2"/>
      <c r="E19" s="2"/>
    </row>
    <row r="20" spans="1:5" x14ac:dyDescent="0.25">
      <c r="A20" s="9"/>
      <c r="B20" s="2"/>
      <c r="C20" s="54"/>
      <c r="D20" s="55" t="s">
        <v>15</v>
      </c>
      <c r="E20" s="56" t="e">
        <f>E13+C18</f>
        <v>#REF!</v>
      </c>
    </row>
    <row r="21" spans="1:5" x14ac:dyDescent="0.25">
      <c r="A21" s="21" t="s">
        <v>16</v>
      </c>
      <c r="B21" s="2"/>
      <c r="C21" s="2"/>
      <c r="D21" s="2"/>
      <c r="E21" s="2"/>
    </row>
    <row r="22" spans="1:5" ht="25.5" x14ac:dyDescent="0.25">
      <c r="A22" s="22" t="s">
        <v>17</v>
      </c>
      <c r="B22" s="31" t="s">
        <v>18</v>
      </c>
      <c r="C22" s="31" t="s">
        <v>19</v>
      </c>
      <c r="D22" s="49" t="s">
        <v>20</v>
      </c>
      <c r="E22" s="2"/>
    </row>
    <row r="23" spans="1:5" x14ac:dyDescent="0.25">
      <c r="A23" s="71"/>
      <c r="B23" s="68"/>
      <c r="C23" s="65"/>
      <c r="D23" s="70">
        <f>C23*B23</f>
        <v>0</v>
      </c>
      <c r="E23" s="1"/>
    </row>
    <row r="24" spans="1:5" x14ac:dyDescent="0.25">
      <c r="A24" s="71"/>
      <c r="B24" s="68"/>
      <c r="C24" s="65"/>
      <c r="D24" s="70">
        <f>C24*B24</f>
        <v>0</v>
      </c>
      <c r="E24" s="2"/>
    </row>
    <row r="25" spans="1:5" x14ac:dyDescent="0.25">
      <c r="A25" s="4"/>
      <c r="B25" s="2"/>
      <c r="C25" s="33" t="s">
        <v>21</v>
      </c>
      <c r="D25" s="43">
        <f>SUM(D23:D24)</f>
        <v>0</v>
      </c>
    </row>
    <row r="26" spans="1:5" x14ac:dyDescent="0.25">
      <c r="A26" s="21" t="s">
        <v>22</v>
      </c>
      <c r="B26" s="2"/>
      <c r="C26" s="2"/>
      <c r="D26" s="2"/>
    </row>
    <row r="27" spans="1:5" ht="25.5" x14ac:dyDescent="0.25">
      <c r="A27" s="29" t="s">
        <v>17</v>
      </c>
      <c r="B27" s="30" t="s">
        <v>18</v>
      </c>
      <c r="C27" s="27" t="s">
        <v>19</v>
      </c>
      <c r="D27" s="49" t="s">
        <v>20</v>
      </c>
    </row>
    <row r="28" spans="1:5" x14ac:dyDescent="0.25">
      <c r="A28" s="63" t="s">
        <v>23</v>
      </c>
      <c r="B28" s="64"/>
      <c r="C28" s="65"/>
      <c r="D28" s="66">
        <f>B28*C28</f>
        <v>0</v>
      </c>
    </row>
    <row r="29" spans="1:5" x14ac:dyDescent="0.25">
      <c r="A29" s="67" t="s">
        <v>72</v>
      </c>
      <c r="B29" s="68">
        <v>1</v>
      </c>
      <c r="C29" s="65" t="e">
        <f>#REF!</f>
        <v>#REF!</v>
      </c>
      <c r="D29" s="66" t="e">
        <f>#REF!</f>
        <v>#REF!</v>
      </c>
    </row>
    <row r="30" spans="1:5" x14ac:dyDescent="0.25">
      <c r="A30" s="105"/>
      <c r="B30" s="2"/>
      <c r="C30" s="33" t="s">
        <v>24</v>
      </c>
      <c r="D30" s="43" t="e">
        <f>SUM(D28:D29)</f>
        <v>#REF!</v>
      </c>
    </row>
    <row r="31" spans="1:5" x14ac:dyDescent="0.25">
      <c r="A31" s="5" t="s">
        <v>25</v>
      </c>
      <c r="B31" s="2"/>
      <c r="C31" s="2"/>
      <c r="D31" s="2"/>
    </row>
    <row r="32" spans="1:5" ht="25.5" x14ac:dyDescent="0.25">
      <c r="A32" s="22" t="s">
        <v>17</v>
      </c>
      <c r="B32" s="22" t="s">
        <v>26</v>
      </c>
      <c r="C32" s="22" t="s">
        <v>27</v>
      </c>
      <c r="D32" s="49" t="s">
        <v>20</v>
      </c>
    </row>
    <row r="33" spans="1:7" x14ac:dyDescent="0.25">
      <c r="A33" s="72" t="s">
        <v>28</v>
      </c>
      <c r="B33" s="68">
        <v>1</v>
      </c>
      <c r="C33" s="65" t="e">
        <f>#REF!</f>
        <v>#REF!</v>
      </c>
      <c r="D33" s="73" t="e">
        <f>B33*C33</f>
        <v>#REF!</v>
      </c>
      <c r="E33" s="1"/>
      <c r="F33" s="1"/>
      <c r="G33" s="1"/>
    </row>
    <row r="34" spans="1:7" x14ac:dyDescent="0.25">
      <c r="A34" s="72" t="s">
        <v>48</v>
      </c>
      <c r="B34" s="68">
        <v>1</v>
      </c>
      <c r="C34" s="65" t="e">
        <f>#REF!</f>
        <v>#REF!</v>
      </c>
      <c r="D34" s="73" t="e">
        <f t="shared" ref="D34:D43" si="1">B34*C34</f>
        <v>#REF!</v>
      </c>
      <c r="E34" s="1"/>
      <c r="F34" s="1"/>
      <c r="G34" s="1"/>
    </row>
    <row r="35" spans="1:7" x14ac:dyDescent="0.25">
      <c r="A35" s="72" t="s">
        <v>49</v>
      </c>
      <c r="B35" s="68">
        <v>1</v>
      </c>
      <c r="C35" s="65">
        <v>17</v>
      </c>
      <c r="D35" s="73">
        <f t="shared" si="1"/>
        <v>17</v>
      </c>
      <c r="E35" s="1"/>
      <c r="F35" s="1"/>
      <c r="G35" s="1"/>
    </row>
    <row r="36" spans="1:7" x14ac:dyDescent="0.25">
      <c r="A36" s="72" t="s">
        <v>57</v>
      </c>
      <c r="B36" s="68">
        <v>1</v>
      </c>
      <c r="C36" s="65" t="e">
        <f>#REF!</f>
        <v>#REF!</v>
      </c>
      <c r="D36" s="73" t="e">
        <f t="shared" si="1"/>
        <v>#REF!</v>
      </c>
      <c r="E36" s="1"/>
      <c r="F36" s="1"/>
      <c r="G36" s="1"/>
    </row>
    <row r="37" spans="1:7" x14ac:dyDescent="0.25">
      <c r="A37" s="72" t="s">
        <v>58</v>
      </c>
      <c r="B37" s="68">
        <v>1</v>
      </c>
      <c r="C37" s="65" t="e">
        <f>#REF!</f>
        <v>#REF!</v>
      </c>
      <c r="D37" s="73" t="e">
        <f t="shared" si="1"/>
        <v>#REF!</v>
      </c>
      <c r="E37" s="1"/>
      <c r="F37" s="1"/>
      <c r="G37" s="1"/>
    </row>
    <row r="38" spans="1:7" x14ac:dyDescent="0.25">
      <c r="A38" s="72" t="s">
        <v>50</v>
      </c>
      <c r="B38" s="68">
        <v>1</v>
      </c>
      <c r="C38" s="65">
        <v>650.6</v>
      </c>
      <c r="D38" s="73">
        <f t="shared" si="1"/>
        <v>650.6</v>
      </c>
      <c r="E38" s="1"/>
      <c r="F38" s="1"/>
      <c r="G38" s="1"/>
    </row>
    <row r="39" spans="1:7" x14ac:dyDescent="0.25">
      <c r="A39" s="72" t="s">
        <v>51</v>
      </c>
      <c r="B39" s="68">
        <v>1</v>
      </c>
      <c r="C39" s="65" t="e">
        <f>#REF!</f>
        <v>#REF!</v>
      </c>
      <c r="D39" s="73" t="e">
        <f t="shared" si="1"/>
        <v>#REF!</v>
      </c>
      <c r="E39" s="1"/>
      <c r="F39" s="1"/>
      <c r="G39" s="1"/>
    </row>
    <row r="40" spans="1:7" x14ac:dyDescent="0.25">
      <c r="A40" s="87" t="s">
        <v>73</v>
      </c>
      <c r="B40" s="68">
        <v>1</v>
      </c>
      <c r="C40" s="65" t="e">
        <f>#REF!</f>
        <v>#REF!</v>
      </c>
      <c r="D40" s="73" t="e">
        <f t="shared" si="1"/>
        <v>#REF!</v>
      </c>
      <c r="E40" s="1"/>
      <c r="F40" s="1"/>
      <c r="G40" s="1"/>
    </row>
    <row r="41" spans="1:7" x14ac:dyDescent="0.25">
      <c r="A41" s="87" t="s">
        <v>60</v>
      </c>
      <c r="B41" s="68">
        <v>1</v>
      </c>
      <c r="C41" s="65">
        <v>0</v>
      </c>
      <c r="D41" s="73">
        <f t="shared" si="1"/>
        <v>0</v>
      </c>
      <c r="E41" s="1"/>
      <c r="F41" s="1"/>
      <c r="G41" s="1"/>
    </row>
    <row r="42" spans="1:7" x14ac:dyDescent="0.25">
      <c r="A42" s="87" t="s">
        <v>61</v>
      </c>
      <c r="B42" s="68">
        <v>1</v>
      </c>
      <c r="C42" s="65">
        <v>0</v>
      </c>
      <c r="D42" s="73">
        <f t="shared" si="1"/>
        <v>0</v>
      </c>
      <c r="E42" s="1"/>
      <c r="F42" s="1"/>
      <c r="G42" s="1"/>
    </row>
    <row r="43" spans="1:7" x14ac:dyDescent="0.25">
      <c r="A43" s="129" t="s">
        <v>90</v>
      </c>
      <c r="B43" s="68">
        <v>3</v>
      </c>
      <c r="C43" s="130">
        <v>177.33</v>
      </c>
      <c r="D43" s="73">
        <f t="shared" si="1"/>
        <v>531.99</v>
      </c>
      <c r="E43" s="1"/>
      <c r="F43" s="1"/>
      <c r="G43" s="1"/>
    </row>
    <row r="44" spans="1:7" x14ac:dyDescent="0.25">
      <c r="A44" s="1"/>
      <c r="B44" s="34" t="s">
        <v>29</v>
      </c>
      <c r="C44" s="35"/>
      <c r="D44" s="43" t="e">
        <f>SUM(D33:D43)</f>
        <v>#REF!</v>
      </c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58" t="s">
        <v>30</v>
      </c>
      <c r="C46" s="59"/>
      <c r="D46" s="60"/>
      <c r="E46" s="61" t="e">
        <f>E20+D25+D30+D44</f>
        <v>#REF!</v>
      </c>
      <c r="F46" s="1"/>
      <c r="G46" s="1"/>
    </row>
    <row r="47" spans="1:7" x14ac:dyDescent="0.25">
      <c r="A47" s="106" t="s">
        <v>31</v>
      </c>
      <c r="B47" s="107"/>
      <c r="C47" s="107"/>
      <c r="D47" s="107"/>
      <c r="E47" s="118"/>
      <c r="F47" s="1"/>
      <c r="G47" s="1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ht="38.25" x14ac:dyDescent="0.25">
      <c r="A49" s="31" t="s">
        <v>17</v>
      </c>
      <c r="B49" s="31" t="s">
        <v>32</v>
      </c>
      <c r="C49" s="31" t="s">
        <v>33</v>
      </c>
      <c r="D49" s="49" t="s">
        <v>20</v>
      </c>
      <c r="E49" s="2"/>
      <c r="F49" s="2"/>
      <c r="G49" s="2"/>
    </row>
    <row r="50" spans="1:7" x14ac:dyDescent="0.25">
      <c r="A50" s="72" t="s">
        <v>53</v>
      </c>
      <c r="B50" s="74">
        <v>0.08</v>
      </c>
      <c r="C50" s="75" t="e">
        <f>B50*E46</f>
        <v>#REF!</v>
      </c>
      <c r="D50" s="75" t="e">
        <f>C50</f>
        <v>#REF!</v>
      </c>
      <c r="E50" s="1"/>
      <c r="F50" s="1"/>
      <c r="G50" s="1"/>
    </row>
    <row r="51" spans="1:7" x14ac:dyDescent="0.25">
      <c r="A51" s="72" t="s">
        <v>54</v>
      </c>
      <c r="B51" s="76">
        <v>0.01</v>
      </c>
      <c r="C51" s="77" t="e">
        <f>B51*E46</f>
        <v>#REF!</v>
      </c>
      <c r="D51" s="77" t="e">
        <f>C51</f>
        <v>#REF!</v>
      </c>
      <c r="E51" s="1"/>
      <c r="F51" s="1"/>
      <c r="G51" s="1"/>
    </row>
    <row r="52" spans="1:7" x14ac:dyDescent="0.25">
      <c r="A52" s="78" t="s">
        <v>55</v>
      </c>
      <c r="B52" s="79">
        <v>0.08</v>
      </c>
      <c r="C52" s="80" t="e">
        <f>B52*E46</f>
        <v>#REF!</v>
      </c>
      <c r="D52" s="77" t="e">
        <f>C52</f>
        <v>#REF!</v>
      </c>
      <c r="E52" s="1"/>
      <c r="F52" s="1"/>
      <c r="G52" s="1"/>
    </row>
    <row r="53" spans="1:7" x14ac:dyDescent="0.25">
      <c r="A53" s="81"/>
      <c r="B53" s="82"/>
      <c r="C53" s="83">
        <v>0</v>
      </c>
      <c r="D53" s="83">
        <v>0</v>
      </c>
      <c r="E53" s="1"/>
      <c r="F53" s="1"/>
      <c r="G53" s="1"/>
    </row>
    <row r="54" spans="1:7" x14ac:dyDescent="0.25">
      <c r="A54" s="11"/>
      <c r="B54" s="11"/>
      <c r="C54" s="36" t="s">
        <v>34</v>
      </c>
      <c r="D54" s="43" t="e">
        <f>SUM(D50:D53)</f>
        <v>#REF!</v>
      </c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106" t="s">
        <v>35</v>
      </c>
      <c r="B56" s="118"/>
      <c r="C56" s="118"/>
      <c r="D56" s="118"/>
      <c r="E56" s="118"/>
      <c r="F56" s="2"/>
      <c r="G56" s="6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ht="25.5" x14ac:dyDescent="0.25">
      <c r="A58" s="31" t="s">
        <v>17</v>
      </c>
      <c r="B58" s="31" t="s">
        <v>36</v>
      </c>
      <c r="C58" s="31" t="s">
        <v>33</v>
      </c>
      <c r="D58" s="49" t="s">
        <v>20</v>
      </c>
      <c r="E58" s="2"/>
      <c r="F58" s="2"/>
      <c r="G58" s="2"/>
    </row>
    <row r="59" spans="1:7" x14ac:dyDescent="0.25">
      <c r="A59" s="88" t="s">
        <v>56</v>
      </c>
      <c r="B59" s="74">
        <v>7.6799999999999993E-2</v>
      </c>
      <c r="C59" s="75" t="e">
        <f>B59*E46</f>
        <v>#REF!</v>
      </c>
      <c r="D59" s="75" t="e">
        <f>C59</f>
        <v>#REF!</v>
      </c>
      <c r="E59" s="2"/>
      <c r="F59" s="2"/>
      <c r="G59" s="2"/>
    </row>
    <row r="60" spans="1:7" x14ac:dyDescent="0.25">
      <c r="A60" s="10"/>
      <c r="B60" s="28"/>
      <c r="C60" s="44">
        <v>0</v>
      </c>
      <c r="D60" s="44">
        <v>0</v>
      </c>
      <c r="E60" s="2"/>
      <c r="F60" s="2"/>
      <c r="G60" s="2"/>
    </row>
    <row r="61" spans="1:7" x14ac:dyDescent="0.25">
      <c r="A61" s="51"/>
      <c r="B61" s="32"/>
      <c r="C61" s="45">
        <v>0</v>
      </c>
      <c r="D61" s="45">
        <v>0</v>
      </c>
      <c r="E61" s="2"/>
      <c r="F61" s="2"/>
      <c r="G61" s="2"/>
    </row>
    <row r="62" spans="1:7" x14ac:dyDescent="0.25">
      <c r="A62" s="11"/>
      <c r="B62" s="34" t="s">
        <v>37</v>
      </c>
      <c r="C62" s="35"/>
      <c r="D62" s="43" t="e">
        <f>SUM(D59:D61)</f>
        <v>#REF!</v>
      </c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106" t="s">
        <v>38</v>
      </c>
      <c r="B64" s="107"/>
      <c r="C64" s="107"/>
      <c r="D64" s="107"/>
      <c r="E64" s="107"/>
      <c r="F64" s="6"/>
      <c r="G64" s="6"/>
    </row>
    <row r="65" spans="1:8" x14ac:dyDescent="0.25">
      <c r="A65" s="2"/>
      <c r="B65" s="2"/>
      <c r="C65" s="2"/>
      <c r="D65" s="2"/>
      <c r="E65" s="2"/>
      <c r="F65" s="2"/>
      <c r="G65" s="2"/>
    </row>
    <row r="66" spans="1:8" x14ac:dyDescent="0.25">
      <c r="A66" s="113" t="s">
        <v>39</v>
      </c>
      <c r="B66" s="114"/>
      <c r="C66" s="114"/>
      <c r="D66" s="112"/>
      <c r="E66" s="111" t="e">
        <f>E46+D54+D62</f>
        <v>#REF!</v>
      </c>
      <c r="F66" s="2"/>
      <c r="G66" s="2"/>
    </row>
    <row r="67" spans="1:8" x14ac:dyDescent="0.25">
      <c r="A67" s="2"/>
      <c r="B67" s="2"/>
      <c r="C67" s="2"/>
      <c r="D67" s="2"/>
      <c r="E67" s="2"/>
      <c r="F67" s="2"/>
      <c r="G67" s="2"/>
    </row>
    <row r="68" spans="1:8" x14ac:dyDescent="0.25">
      <c r="A68" s="106" t="s">
        <v>40</v>
      </c>
      <c r="B68" s="107"/>
      <c r="C68" s="107"/>
      <c r="D68" s="107"/>
      <c r="E68" s="107"/>
      <c r="F68" s="6"/>
      <c r="G68" s="6"/>
    </row>
    <row r="69" spans="1:8" x14ac:dyDescent="0.25">
      <c r="A69" s="2"/>
      <c r="B69" s="2"/>
      <c r="C69" s="2"/>
      <c r="D69" s="2"/>
      <c r="E69" s="2"/>
      <c r="F69" s="2"/>
      <c r="G69" s="2"/>
    </row>
    <row r="70" spans="1:8" x14ac:dyDescent="0.25">
      <c r="A70" s="31" t="s">
        <v>17</v>
      </c>
      <c r="B70" s="31" t="s">
        <v>36</v>
      </c>
      <c r="C70" s="2"/>
      <c r="D70" s="2"/>
      <c r="E70" s="2"/>
      <c r="F70" s="2"/>
      <c r="G70" s="2"/>
    </row>
    <row r="71" spans="1:8" x14ac:dyDescent="0.25">
      <c r="A71" s="13" t="s">
        <v>41</v>
      </c>
      <c r="B71" s="74">
        <v>0.05</v>
      </c>
      <c r="C71" s="2"/>
      <c r="D71" s="2"/>
      <c r="E71" s="2"/>
      <c r="F71" s="2"/>
      <c r="G71" s="2"/>
    </row>
    <row r="72" spans="1:8" x14ac:dyDescent="0.25">
      <c r="A72" s="14" t="s">
        <v>42</v>
      </c>
      <c r="B72" s="76">
        <v>6.4999999999999997E-3</v>
      </c>
      <c r="C72" s="2"/>
      <c r="D72" s="2"/>
      <c r="E72" s="2"/>
      <c r="F72" s="2"/>
      <c r="G72" s="2"/>
    </row>
    <row r="73" spans="1:8" x14ac:dyDescent="0.25">
      <c r="A73" s="3" t="s">
        <v>43</v>
      </c>
      <c r="B73" s="84">
        <v>0.03</v>
      </c>
      <c r="C73" s="2"/>
      <c r="D73" s="2"/>
      <c r="E73" s="2"/>
      <c r="F73" s="2"/>
      <c r="G73" s="2"/>
    </row>
    <row r="74" spans="1:8" x14ac:dyDescent="0.25">
      <c r="A74" s="2"/>
      <c r="B74" s="12"/>
      <c r="C74" s="2"/>
      <c r="D74" s="2"/>
      <c r="E74" s="2"/>
      <c r="F74" s="2"/>
      <c r="G74" s="2"/>
    </row>
    <row r="75" spans="1:8" ht="27.75" customHeight="1" x14ac:dyDescent="0.25">
      <c r="A75" s="109" t="s">
        <v>44</v>
      </c>
      <c r="B75" s="110">
        <f>SUM(B71:B73)</f>
        <v>8.6499999999999994E-2</v>
      </c>
      <c r="C75" s="2"/>
      <c r="D75" s="2"/>
      <c r="E75" s="2"/>
      <c r="F75" s="2"/>
      <c r="G75" s="2"/>
    </row>
    <row r="76" spans="1:8" x14ac:dyDescent="0.25">
      <c r="A76" s="2"/>
      <c r="B76" s="2"/>
      <c r="C76" s="2"/>
      <c r="D76" s="2"/>
      <c r="E76" s="2"/>
      <c r="F76" s="2"/>
      <c r="G76" s="2"/>
    </row>
    <row r="77" spans="1:8" x14ac:dyDescent="0.25">
      <c r="A77" s="106" t="s">
        <v>45</v>
      </c>
      <c r="B77" s="107"/>
      <c r="C77" s="107"/>
      <c r="D77" s="107"/>
      <c r="E77" s="108" t="e">
        <f>E66*1.0865</f>
        <v>#REF!</v>
      </c>
      <c r="F77" s="6"/>
      <c r="G77" s="6"/>
      <c r="H77" s="104"/>
    </row>
    <row r="78" spans="1:8" x14ac:dyDescent="0.25">
      <c r="A78" s="89"/>
      <c r="B78" s="90"/>
      <c r="C78" s="90"/>
      <c r="D78" s="90"/>
      <c r="E78" s="99"/>
      <c r="F78" s="6"/>
      <c r="G78" s="6"/>
    </row>
    <row r="79" spans="1:8" x14ac:dyDescent="0.25">
      <c r="A79" s="106" t="s">
        <v>62</v>
      </c>
      <c r="B79" s="107"/>
      <c r="C79" s="107"/>
      <c r="D79" s="107"/>
      <c r="E79" s="107"/>
    </row>
    <row r="80" spans="1:8" x14ac:dyDescent="0.25">
      <c r="A80" s="89"/>
      <c r="B80" s="90"/>
      <c r="C80" s="90"/>
      <c r="D80" s="90"/>
      <c r="E80" s="90"/>
      <c r="F80" s="91"/>
    </row>
    <row r="81" spans="1:5" ht="25.5" x14ac:dyDescent="0.25">
      <c r="A81" s="31" t="s">
        <v>17</v>
      </c>
      <c r="B81" s="31" t="s">
        <v>26</v>
      </c>
      <c r="C81" s="31" t="s">
        <v>27</v>
      </c>
      <c r="D81" s="49" t="s">
        <v>20</v>
      </c>
      <c r="E81" s="92"/>
    </row>
    <row r="82" spans="1:5" ht="15.75" x14ac:dyDescent="0.25">
      <c r="A82" s="93" t="s">
        <v>63</v>
      </c>
      <c r="B82" s="68" t="s">
        <v>52</v>
      </c>
      <c r="C82" s="65"/>
      <c r="D82" s="77">
        <f>C82</f>
        <v>0</v>
      </c>
      <c r="E82" s="92"/>
    </row>
    <row r="83" spans="1:5" ht="15.75" x14ac:dyDescent="0.25">
      <c r="A83" s="87"/>
      <c r="B83" s="68"/>
      <c r="C83" s="65"/>
      <c r="D83" s="73">
        <f>C83</f>
        <v>0</v>
      </c>
      <c r="E83" s="92"/>
    </row>
    <row r="84" spans="1:5" ht="15.75" x14ac:dyDescent="0.25">
      <c r="A84" s="87"/>
      <c r="B84" s="68"/>
      <c r="C84" s="65"/>
      <c r="D84" s="73"/>
      <c r="E84" s="92"/>
    </row>
    <row r="85" spans="1:5" x14ac:dyDescent="0.25">
      <c r="B85" s="1"/>
      <c r="C85" s="1"/>
      <c r="D85" s="94">
        <f>SUM(D82:D84)</f>
        <v>0</v>
      </c>
      <c r="E85" s="1"/>
    </row>
    <row r="86" spans="1:5" x14ac:dyDescent="0.25">
      <c r="A86" s="106" t="s">
        <v>64</v>
      </c>
      <c r="B86" s="107"/>
      <c r="C86" s="107"/>
      <c r="D86" s="107"/>
      <c r="E86" s="107"/>
    </row>
    <row r="87" spans="1:5" x14ac:dyDescent="0.25">
      <c r="A87" s="1"/>
      <c r="B87" s="1"/>
      <c r="C87" s="1"/>
      <c r="D87" s="1"/>
      <c r="E87" s="1"/>
    </row>
    <row r="88" spans="1:5" ht="38.25" x14ac:dyDescent="0.25">
      <c r="A88" s="31" t="s">
        <v>17</v>
      </c>
      <c r="B88" s="31" t="s">
        <v>32</v>
      </c>
      <c r="C88" s="31" t="s">
        <v>33</v>
      </c>
      <c r="D88" s="49" t="s">
        <v>20</v>
      </c>
      <c r="E88" s="1"/>
    </row>
    <row r="89" spans="1:5" x14ac:dyDescent="0.25">
      <c r="A89" s="72" t="s">
        <v>53</v>
      </c>
      <c r="B89" s="74">
        <v>0.08</v>
      </c>
      <c r="C89" s="75">
        <f>B89*D85</f>
        <v>0</v>
      </c>
      <c r="D89" s="75">
        <f>C89</f>
        <v>0</v>
      </c>
      <c r="E89" s="1"/>
    </row>
    <row r="90" spans="1:5" x14ac:dyDescent="0.25">
      <c r="A90" s="72" t="s">
        <v>54</v>
      </c>
      <c r="B90" s="76">
        <v>0.01</v>
      </c>
      <c r="C90" s="77">
        <f>B90*D85</f>
        <v>0</v>
      </c>
      <c r="D90" s="77">
        <f>C90</f>
        <v>0</v>
      </c>
      <c r="E90" s="1"/>
    </row>
    <row r="91" spans="1:5" x14ac:dyDescent="0.25">
      <c r="A91" s="81"/>
      <c r="B91" s="82"/>
      <c r="C91" s="83">
        <v>0</v>
      </c>
      <c r="D91" s="83">
        <v>0</v>
      </c>
      <c r="E91" s="1"/>
    </row>
    <row r="92" spans="1:5" x14ac:dyDescent="0.25">
      <c r="A92" s="11"/>
      <c r="B92" s="11"/>
      <c r="C92" s="36" t="s">
        <v>34</v>
      </c>
      <c r="D92" s="43">
        <f>SUM(D89:D91)</f>
        <v>0</v>
      </c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06" t="s">
        <v>65</v>
      </c>
      <c r="B94" s="107"/>
      <c r="C94" s="107"/>
      <c r="D94" s="107"/>
      <c r="E94" s="107"/>
    </row>
    <row r="95" spans="1:5" x14ac:dyDescent="0.25">
      <c r="A95" s="1"/>
      <c r="B95" s="1"/>
      <c r="C95" s="1"/>
      <c r="D95" s="1"/>
      <c r="E95" s="1"/>
    </row>
    <row r="96" spans="1:5" ht="25.5" x14ac:dyDescent="0.25">
      <c r="A96" s="31" t="s">
        <v>17</v>
      </c>
      <c r="B96" s="31" t="s">
        <v>36</v>
      </c>
      <c r="C96" s="31" t="s">
        <v>33</v>
      </c>
      <c r="D96" s="49" t="s">
        <v>20</v>
      </c>
      <c r="E96" s="1"/>
    </row>
    <row r="97" spans="1:5" x14ac:dyDescent="0.25">
      <c r="A97" s="88" t="s">
        <v>56</v>
      </c>
      <c r="B97" s="74">
        <v>7.6799999999999993E-2</v>
      </c>
      <c r="C97" s="75">
        <f>B97*(D85+D92)</f>
        <v>0</v>
      </c>
      <c r="D97" s="75">
        <f>C97</f>
        <v>0</v>
      </c>
      <c r="E97" s="1"/>
    </row>
    <row r="98" spans="1:5" x14ac:dyDescent="0.25">
      <c r="A98" s="72"/>
      <c r="B98" s="76"/>
      <c r="C98" s="77">
        <v>0</v>
      </c>
      <c r="D98" s="77">
        <v>0</v>
      </c>
      <c r="E98" s="1"/>
    </row>
    <row r="99" spans="1:5" x14ac:dyDescent="0.25">
      <c r="A99" s="100"/>
      <c r="B99" s="84"/>
      <c r="C99" s="101">
        <v>0</v>
      </c>
      <c r="D99" s="101">
        <v>0</v>
      </c>
      <c r="E99" s="1"/>
    </row>
    <row r="100" spans="1:5" x14ac:dyDescent="0.25">
      <c r="A100" s="11"/>
      <c r="B100" s="34" t="s">
        <v>37</v>
      </c>
      <c r="C100" s="102"/>
      <c r="D100" s="43">
        <f>SUM(D97:D99)</f>
        <v>0</v>
      </c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06" t="s">
        <v>66</v>
      </c>
      <c r="B102" s="107"/>
      <c r="C102" s="107"/>
      <c r="D102" s="107"/>
      <c r="E102" s="107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31" t="s">
        <v>17</v>
      </c>
      <c r="B104" s="31" t="s">
        <v>36</v>
      </c>
      <c r="C104" s="1"/>
      <c r="D104" s="1"/>
      <c r="E104" s="1"/>
    </row>
    <row r="105" spans="1:5" x14ac:dyDescent="0.25">
      <c r="A105" s="95" t="s">
        <v>41</v>
      </c>
      <c r="B105" s="74">
        <v>0.05</v>
      </c>
      <c r="C105" s="1"/>
      <c r="D105" s="1"/>
      <c r="E105" s="1"/>
    </row>
    <row r="106" spans="1:5" x14ac:dyDescent="0.25">
      <c r="A106" s="69" t="s">
        <v>42</v>
      </c>
      <c r="B106" s="76">
        <v>6.4999999999999997E-3</v>
      </c>
      <c r="C106" s="1"/>
      <c r="D106" s="1"/>
      <c r="E106" s="96"/>
    </row>
    <row r="107" spans="1:5" x14ac:dyDescent="0.25">
      <c r="A107" s="103" t="s">
        <v>43</v>
      </c>
      <c r="B107" s="84">
        <v>0.03</v>
      </c>
      <c r="C107" s="1"/>
      <c r="D107" s="1"/>
      <c r="E107" s="1"/>
    </row>
    <row r="108" spans="1:5" x14ac:dyDescent="0.25">
      <c r="A108" s="1"/>
      <c r="B108" s="97"/>
      <c r="C108" s="1"/>
      <c r="D108" s="1"/>
      <c r="E108" s="1"/>
    </row>
    <row r="109" spans="1:5" ht="27.75" customHeight="1" x14ac:dyDescent="0.25">
      <c r="A109" s="109" t="s">
        <v>44</v>
      </c>
      <c r="B109" s="110">
        <f>SUM(B105:B107)</f>
        <v>8.6499999999999994E-2</v>
      </c>
      <c r="C109" s="1"/>
      <c r="D109" s="1"/>
      <c r="E109" s="98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06" t="s">
        <v>67</v>
      </c>
      <c r="B111" s="107"/>
      <c r="C111" s="107"/>
      <c r="D111" s="107"/>
      <c r="E111" s="108">
        <f>(D85+D92+D100)*1.0865</f>
        <v>0</v>
      </c>
    </row>
    <row r="112" spans="1:5" x14ac:dyDescent="0.25">
      <c r="A112" s="57"/>
      <c r="B112" s="1"/>
      <c r="C112" s="1"/>
      <c r="D112" s="1"/>
      <c r="E112" s="1"/>
    </row>
    <row r="113" spans="1:6" x14ac:dyDescent="0.25">
      <c r="A113" s="106" t="s">
        <v>68</v>
      </c>
      <c r="B113" s="107"/>
      <c r="C113" s="107"/>
      <c r="D113" s="107"/>
      <c r="E113" s="107"/>
    </row>
    <row r="114" spans="1:6" x14ac:dyDescent="0.25">
      <c r="A114" s="89"/>
      <c r="B114" s="90"/>
      <c r="C114" s="90"/>
      <c r="D114" s="90"/>
      <c r="E114" s="90"/>
      <c r="F114" s="91"/>
    </row>
    <row r="115" spans="1:6" ht="25.5" x14ac:dyDescent="0.25">
      <c r="A115" s="31" t="s">
        <v>17</v>
      </c>
      <c r="B115" s="31" t="s">
        <v>26</v>
      </c>
      <c r="C115" s="31" t="s">
        <v>27</v>
      </c>
      <c r="D115" s="49" t="s">
        <v>20</v>
      </c>
      <c r="E115" s="92"/>
    </row>
    <row r="116" spans="1:6" ht="15.75" x14ac:dyDescent="0.25">
      <c r="A116" s="93" t="s">
        <v>59</v>
      </c>
      <c r="B116" s="68" t="s">
        <v>52</v>
      </c>
      <c r="C116" s="65">
        <v>0</v>
      </c>
      <c r="D116" s="77">
        <f>C116</f>
        <v>0</v>
      </c>
      <c r="E116" s="92"/>
    </row>
    <row r="117" spans="1:6" ht="15.75" x14ac:dyDescent="0.25">
      <c r="A117" s="87"/>
      <c r="B117" s="68"/>
      <c r="C117" s="65"/>
      <c r="D117" s="73"/>
      <c r="E117" s="92"/>
    </row>
    <row r="118" spans="1:6" ht="15.75" x14ac:dyDescent="0.25">
      <c r="A118" s="87"/>
      <c r="B118" s="68"/>
      <c r="C118" s="65"/>
      <c r="D118" s="73"/>
      <c r="E118" s="92"/>
    </row>
    <row r="119" spans="1:6" x14ac:dyDescent="0.25">
      <c r="B119" s="1"/>
      <c r="C119" s="1"/>
      <c r="D119" s="94">
        <f>SUM(D116:D118)</f>
        <v>0</v>
      </c>
      <c r="E119" s="1"/>
    </row>
    <row r="120" spans="1:6" x14ac:dyDescent="0.25">
      <c r="A120" s="1"/>
      <c r="B120" s="1"/>
      <c r="C120" s="1"/>
      <c r="D120" s="1"/>
      <c r="E120" s="1"/>
    </row>
    <row r="121" spans="1:6" x14ac:dyDescent="0.25">
      <c r="A121" s="106" t="s">
        <v>69</v>
      </c>
      <c r="B121" s="107"/>
      <c r="C121" s="107"/>
      <c r="D121" s="107"/>
      <c r="E121" s="107"/>
    </row>
    <row r="122" spans="1:6" x14ac:dyDescent="0.25">
      <c r="A122" s="1"/>
      <c r="B122" s="1"/>
      <c r="C122" s="1"/>
      <c r="D122" s="1"/>
      <c r="E122" s="1"/>
    </row>
    <row r="123" spans="1:6" ht="25.5" x14ac:dyDescent="0.25">
      <c r="A123" s="31" t="s">
        <v>17</v>
      </c>
      <c r="B123" s="31" t="s">
        <v>36</v>
      </c>
      <c r="C123" s="31" t="s">
        <v>33</v>
      </c>
      <c r="D123" s="49" t="s">
        <v>20</v>
      </c>
      <c r="E123" s="1"/>
    </row>
    <row r="124" spans="1:6" x14ac:dyDescent="0.25">
      <c r="A124" s="88" t="s">
        <v>56</v>
      </c>
      <c r="B124" s="74">
        <v>7.6799999999999993E-2</v>
      </c>
      <c r="C124" s="75">
        <f>B124*D119</f>
        <v>0</v>
      </c>
      <c r="D124" s="75">
        <f>C124</f>
        <v>0</v>
      </c>
      <c r="E124" s="1"/>
    </row>
    <row r="125" spans="1:6" x14ac:dyDescent="0.25">
      <c r="A125" s="72"/>
      <c r="B125" s="76"/>
      <c r="C125" s="77">
        <v>0</v>
      </c>
      <c r="D125" s="77">
        <v>0</v>
      </c>
      <c r="E125" s="1"/>
    </row>
    <row r="126" spans="1:6" x14ac:dyDescent="0.25">
      <c r="A126" s="100"/>
      <c r="B126" s="84"/>
      <c r="C126" s="101">
        <v>0</v>
      </c>
      <c r="D126" s="101">
        <v>0</v>
      </c>
      <c r="E126" s="1"/>
    </row>
    <row r="127" spans="1:6" x14ac:dyDescent="0.25">
      <c r="A127" s="11"/>
      <c r="B127" s="34" t="s">
        <v>37</v>
      </c>
      <c r="C127" s="102"/>
      <c r="D127" s="43">
        <f>SUM(D124:D126)</f>
        <v>0</v>
      </c>
      <c r="E127" s="1"/>
    </row>
    <row r="128" spans="1:6" x14ac:dyDescent="0.25">
      <c r="A128" s="1"/>
      <c r="B128" s="1"/>
      <c r="C128" s="1"/>
      <c r="D128" s="1"/>
      <c r="E128" s="1"/>
    </row>
    <row r="129" spans="1:7" x14ac:dyDescent="0.25">
      <c r="A129" s="106" t="s">
        <v>70</v>
      </c>
      <c r="B129" s="107"/>
      <c r="C129" s="107"/>
      <c r="D129" s="107"/>
      <c r="E129" s="107"/>
    </row>
    <row r="130" spans="1:7" x14ac:dyDescent="0.25">
      <c r="A130" s="1"/>
      <c r="B130" s="1"/>
      <c r="C130" s="1"/>
      <c r="D130" s="1"/>
      <c r="E130" s="1"/>
    </row>
    <row r="131" spans="1:7" x14ac:dyDescent="0.25">
      <c r="A131" s="31" t="s">
        <v>17</v>
      </c>
      <c r="B131" s="31" t="s">
        <v>36</v>
      </c>
      <c r="C131" s="1"/>
      <c r="D131" s="1"/>
      <c r="E131" s="1"/>
    </row>
    <row r="132" spans="1:7" x14ac:dyDescent="0.25">
      <c r="A132" s="95" t="s">
        <v>41</v>
      </c>
      <c r="B132" s="74">
        <v>0.05</v>
      </c>
      <c r="C132" s="1"/>
      <c r="D132" s="1"/>
      <c r="E132" s="1"/>
    </row>
    <row r="133" spans="1:7" x14ac:dyDescent="0.25">
      <c r="A133" s="69" t="s">
        <v>42</v>
      </c>
      <c r="B133" s="76">
        <v>6.4999999999999997E-3</v>
      </c>
      <c r="C133" s="1"/>
      <c r="D133" s="1"/>
      <c r="E133" s="96"/>
    </row>
    <row r="134" spans="1:7" x14ac:dyDescent="0.25">
      <c r="A134" s="103" t="s">
        <v>43</v>
      </c>
      <c r="B134" s="84">
        <v>0.03</v>
      </c>
      <c r="C134" s="1"/>
      <c r="D134" s="1"/>
      <c r="E134" s="1"/>
    </row>
    <row r="135" spans="1:7" x14ac:dyDescent="0.25">
      <c r="A135" s="1"/>
      <c r="B135" s="97"/>
      <c r="C135" s="1"/>
      <c r="D135" s="1"/>
      <c r="E135" s="1"/>
    </row>
    <row r="136" spans="1:7" ht="27.75" customHeight="1" x14ac:dyDescent="0.25">
      <c r="A136" s="109" t="s">
        <v>44</v>
      </c>
      <c r="B136" s="110">
        <f>SUM(B132:B134)</f>
        <v>8.6499999999999994E-2</v>
      </c>
      <c r="C136" s="1"/>
      <c r="D136" s="1"/>
      <c r="E136" s="98"/>
    </row>
    <row r="137" spans="1:7" x14ac:dyDescent="0.25">
      <c r="A137" s="1"/>
      <c r="B137" s="1"/>
      <c r="C137" s="1"/>
      <c r="D137" s="1"/>
      <c r="E137" s="1"/>
    </row>
    <row r="138" spans="1:7" x14ac:dyDescent="0.25">
      <c r="A138" s="106" t="s">
        <v>71</v>
      </c>
      <c r="B138" s="107"/>
      <c r="C138" s="107"/>
      <c r="D138" s="107"/>
      <c r="E138" s="108">
        <f>(D119+D127)*1.0865</f>
        <v>0</v>
      </c>
    </row>
    <row r="139" spans="1:7" x14ac:dyDescent="0.25">
      <c r="A139" s="57"/>
      <c r="B139" s="1"/>
      <c r="C139" s="1"/>
      <c r="D139" s="1"/>
      <c r="E139" s="1"/>
    </row>
    <row r="140" spans="1:7" x14ac:dyDescent="0.25">
      <c r="A140" s="113" t="s">
        <v>47</v>
      </c>
      <c r="B140" s="115"/>
      <c r="C140" s="115"/>
      <c r="D140" s="116"/>
      <c r="E140" s="117" t="e">
        <f>E138+E111+E77</f>
        <v>#REF!</v>
      </c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4" spans="1:7" x14ac:dyDescent="0.25">
      <c r="D144" s="120" t="s">
        <v>85</v>
      </c>
      <c r="E144" s="120" t="s">
        <v>86</v>
      </c>
    </row>
    <row r="145" spans="4:5" x14ac:dyDescent="0.25">
      <c r="D145" s="120">
        <f>8.8*22</f>
        <v>193.60000000000002</v>
      </c>
      <c r="E145" s="123" t="e">
        <f>E140/D145</f>
        <v>#REF!</v>
      </c>
    </row>
  </sheetData>
  <mergeCells count="2">
    <mergeCell ref="A2:E2"/>
    <mergeCell ref="A4:E4"/>
  </mergeCells>
  <pageMargins left="0.511811024" right="0.511811024" top="0.78740157499999996" bottom="0.78740157499999996" header="0.31496062000000002" footer="0.31496062000000002"/>
  <pageSetup paperSize="9" scale="56" orientation="portrait" r:id="rId1"/>
  <rowBreaks count="2" manualBreakCount="2">
    <brk id="30" max="16383" man="1"/>
    <brk id="1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971A-5A67-4C4B-AF52-45C9007EB115}">
  <dimension ref="A1:H145"/>
  <sheetViews>
    <sheetView showGridLines="0" zoomScaleNormal="100" zoomScaleSheetLayoutView="90" workbookViewId="0">
      <selection activeCell="A115" sqref="A115"/>
    </sheetView>
  </sheetViews>
  <sheetFormatPr defaultRowHeight="15" x14ac:dyDescent="0.25"/>
  <cols>
    <col min="1" max="1" width="50.42578125" customWidth="1"/>
    <col min="2" max="2" width="13.140625" customWidth="1"/>
    <col min="3" max="3" width="24.28515625" customWidth="1"/>
    <col min="4" max="4" width="12" customWidth="1"/>
    <col min="5" max="5" width="18.28515625" customWidth="1"/>
    <col min="8" max="8" width="13.28515625" bestFit="1" customWidth="1"/>
  </cols>
  <sheetData>
    <row r="1" spans="1:5" ht="7.5" customHeight="1" thickBot="1" x14ac:dyDescent="0.3">
      <c r="A1">
        <v>4</v>
      </c>
    </row>
    <row r="2" spans="1:5" ht="24.75" customHeight="1" thickBot="1" x14ac:dyDescent="0.3">
      <c r="A2" s="160" t="s">
        <v>46</v>
      </c>
      <c r="B2" s="161"/>
      <c r="C2" s="161"/>
      <c r="D2" s="161"/>
      <c r="E2" s="162"/>
    </row>
    <row r="4" spans="1:5" x14ac:dyDescent="0.25">
      <c r="A4" s="163" t="s">
        <v>0</v>
      </c>
      <c r="B4" s="163"/>
      <c r="C4" s="163"/>
      <c r="D4" s="163"/>
      <c r="E4" s="163"/>
    </row>
    <row r="5" spans="1:5" x14ac:dyDescent="0.25">
      <c r="A5" s="2"/>
      <c r="B5" s="2"/>
      <c r="C5" s="2"/>
      <c r="D5" s="2"/>
      <c r="E5" s="2"/>
    </row>
    <row r="6" spans="1:5" x14ac:dyDescent="0.25">
      <c r="A6" s="5" t="s">
        <v>1</v>
      </c>
      <c r="B6" s="2"/>
      <c r="C6" s="2"/>
      <c r="D6" s="2"/>
      <c r="E6" s="2"/>
    </row>
    <row r="7" spans="1:5" ht="38.25" x14ac:dyDescent="0.25">
      <c r="A7" s="22" t="s">
        <v>2</v>
      </c>
      <c r="B7" s="22" t="s">
        <v>3</v>
      </c>
      <c r="C7" s="22" t="s">
        <v>4</v>
      </c>
      <c r="D7" s="22" t="s">
        <v>5</v>
      </c>
      <c r="E7" s="22" t="s">
        <v>6</v>
      </c>
    </row>
    <row r="8" spans="1:5" x14ac:dyDescent="0.25">
      <c r="A8" s="62" t="s">
        <v>89</v>
      </c>
      <c r="B8" s="24" t="e">
        <f>#REF!</f>
        <v>#REF!</v>
      </c>
      <c r="C8" s="25" t="e">
        <f>#REF!</f>
        <v>#REF!</v>
      </c>
      <c r="D8" s="26">
        <v>18</v>
      </c>
      <c r="E8" s="40" t="e">
        <f t="shared" ref="E8:E9" si="0">C8*B8*D8</f>
        <v>#REF!</v>
      </c>
    </row>
    <row r="9" spans="1:5" x14ac:dyDescent="0.25">
      <c r="A9" s="23"/>
      <c r="B9" s="24"/>
      <c r="C9" s="25"/>
      <c r="D9" s="85"/>
      <c r="E9" s="86">
        <f t="shared" si="0"/>
        <v>0</v>
      </c>
    </row>
    <row r="10" spans="1:5" x14ac:dyDescent="0.25">
      <c r="A10" s="19" t="s">
        <v>7</v>
      </c>
      <c r="B10" s="17"/>
      <c r="C10" s="18"/>
      <c r="D10" s="20"/>
      <c r="E10" s="41" t="e">
        <f>SUM(E8:E9)</f>
        <v>#REF!</v>
      </c>
    </row>
    <row r="11" spans="1:5" x14ac:dyDescent="0.25">
      <c r="A11" s="37" t="s">
        <v>8</v>
      </c>
      <c r="B11" s="38"/>
      <c r="C11" s="38"/>
      <c r="D11" s="39"/>
      <c r="E11" s="42" t="e">
        <f>E10*30%</f>
        <v>#REF!</v>
      </c>
    </row>
    <row r="12" spans="1:5" x14ac:dyDescent="0.25">
      <c r="A12" s="5"/>
      <c r="B12" s="2"/>
      <c r="C12" s="16"/>
      <c r="D12" s="15"/>
      <c r="E12" s="15"/>
    </row>
    <row r="13" spans="1:5" x14ac:dyDescent="0.25">
      <c r="A13" s="2"/>
      <c r="B13" s="2"/>
      <c r="C13" s="52"/>
      <c r="D13" s="52" t="s">
        <v>9</v>
      </c>
      <c r="E13" s="53" t="e">
        <f>E10+E11</f>
        <v>#REF!</v>
      </c>
    </row>
    <row r="14" spans="1:5" x14ac:dyDescent="0.25">
      <c r="A14" s="2"/>
      <c r="B14" s="2"/>
      <c r="C14" s="2"/>
      <c r="D14" s="2"/>
      <c r="E14" s="2"/>
    </row>
    <row r="15" spans="1:5" x14ac:dyDescent="0.25">
      <c r="A15" s="5" t="s">
        <v>10</v>
      </c>
      <c r="B15" s="2"/>
      <c r="C15" s="2"/>
      <c r="D15" s="2"/>
    </row>
    <row r="16" spans="1:5" x14ac:dyDescent="0.25">
      <c r="A16" s="29" t="s">
        <v>11</v>
      </c>
      <c r="B16" s="29" t="s">
        <v>12</v>
      </c>
      <c r="C16" s="29" t="s">
        <v>13</v>
      </c>
      <c r="D16" s="7"/>
    </row>
    <row r="17" spans="1:5" x14ac:dyDescent="0.25">
      <c r="A17" s="46"/>
      <c r="B17" s="46"/>
      <c r="C17" s="46"/>
      <c r="D17" s="1"/>
    </row>
    <row r="18" spans="1:5" x14ac:dyDescent="0.25">
      <c r="A18" s="47" t="s">
        <v>14</v>
      </c>
      <c r="B18" s="48">
        <v>0.85</v>
      </c>
      <c r="C18" s="50" t="e">
        <f>E13*B18</f>
        <v>#REF!</v>
      </c>
      <c r="D18" s="8"/>
      <c r="E18" s="2"/>
    </row>
    <row r="19" spans="1:5" x14ac:dyDescent="0.25">
      <c r="A19" s="2"/>
      <c r="B19" s="7"/>
      <c r="C19" s="2"/>
      <c r="D19" s="2"/>
      <c r="E19" s="2"/>
    </row>
    <row r="20" spans="1:5" x14ac:dyDescent="0.25">
      <c r="A20" s="9"/>
      <c r="B20" s="2"/>
      <c r="C20" s="54"/>
      <c r="D20" s="55" t="s">
        <v>15</v>
      </c>
      <c r="E20" s="56" t="e">
        <f>E13+C18</f>
        <v>#REF!</v>
      </c>
    </row>
    <row r="21" spans="1:5" x14ac:dyDescent="0.25">
      <c r="A21" s="21" t="s">
        <v>16</v>
      </c>
      <c r="B21" s="2"/>
      <c r="C21" s="2"/>
      <c r="D21" s="2"/>
      <c r="E21" s="2"/>
    </row>
    <row r="22" spans="1:5" ht="25.5" x14ac:dyDescent="0.25">
      <c r="A22" s="22" t="s">
        <v>17</v>
      </c>
      <c r="B22" s="31" t="s">
        <v>18</v>
      </c>
      <c r="C22" s="31" t="s">
        <v>19</v>
      </c>
      <c r="D22" s="49" t="s">
        <v>20</v>
      </c>
      <c r="E22" s="2"/>
    </row>
    <row r="23" spans="1:5" x14ac:dyDescent="0.25">
      <c r="A23" s="71"/>
      <c r="B23" s="68"/>
      <c r="C23" s="65"/>
      <c r="D23" s="70">
        <f>C23*B23</f>
        <v>0</v>
      </c>
      <c r="E23" s="1"/>
    </row>
    <row r="24" spans="1:5" x14ac:dyDescent="0.25">
      <c r="A24" s="71"/>
      <c r="B24" s="68"/>
      <c r="C24" s="65"/>
      <c r="D24" s="70">
        <f>C24*B24</f>
        <v>0</v>
      </c>
      <c r="E24" s="2"/>
    </row>
    <row r="25" spans="1:5" x14ac:dyDescent="0.25">
      <c r="A25" s="4"/>
      <c r="B25" s="2"/>
      <c r="C25" s="33" t="s">
        <v>21</v>
      </c>
      <c r="D25" s="43">
        <f>SUM(D23:D24)</f>
        <v>0</v>
      </c>
    </row>
    <row r="26" spans="1:5" x14ac:dyDescent="0.25">
      <c r="A26" s="21" t="s">
        <v>22</v>
      </c>
      <c r="B26" s="2"/>
      <c r="C26" s="2"/>
      <c r="D26" s="2"/>
    </row>
    <row r="27" spans="1:5" ht="25.5" x14ac:dyDescent="0.25">
      <c r="A27" s="29" t="s">
        <v>17</v>
      </c>
      <c r="B27" s="30" t="s">
        <v>18</v>
      </c>
      <c r="C27" s="27" t="s">
        <v>19</v>
      </c>
      <c r="D27" s="49" t="s">
        <v>20</v>
      </c>
    </row>
    <row r="28" spans="1:5" x14ac:dyDescent="0.25">
      <c r="A28" s="63" t="s">
        <v>23</v>
      </c>
      <c r="B28" s="64"/>
      <c r="C28" s="65"/>
      <c r="D28" s="66">
        <f>B28*C28</f>
        <v>0</v>
      </c>
    </row>
    <row r="29" spans="1:5" x14ac:dyDescent="0.25">
      <c r="A29" s="67" t="s">
        <v>72</v>
      </c>
      <c r="B29" s="68">
        <v>1</v>
      </c>
      <c r="C29" s="65" t="e">
        <f>#REF!</f>
        <v>#REF!</v>
      </c>
      <c r="D29" s="66" t="e">
        <f>#REF!</f>
        <v>#REF!</v>
      </c>
    </row>
    <row r="30" spans="1:5" x14ac:dyDescent="0.25">
      <c r="A30" s="105"/>
      <c r="B30" s="2"/>
      <c r="C30" s="33" t="s">
        <v>24</v>
      </c>
      <c r="D30" s="43" t="e">
        <f>SUM(D28:D29)</f>
        <v>#REF!</v>
      </c>
    </row>
    <row r="31" spans="1:5" x14ac:dyDescent="0.25">
      <c r="A31" s="5" t="s">
        <v>25</v>
      </c>
      <c r="B31" s="2"/>
      <c r="C31" s="2"/>
      <c r="D31" s="2"/>
    </row>
    <row r="32" spans="1:5" ht="25.5" x14ac:dyDescent="0.25">
      <c r="A32" s="22" t="s">
        <v>17</v>
      </c>
      <c r="B32" s="22" t="s">
        <v>26</v>
      </c>
      <c r="C32" s="22" t="s">
        <v>27</v>
      </c>
      <c r="D32" s="49" t="s">
        <v>20</v>
      </c>
    </row>
    <row r="33" spans="1:7" x14ac:dyDescent="0.25">
      <c r="A33" s="72" t="s">
        <v>28</v>
      </c>
      <c r="B33" s="68">
        <v>1</v>
      </c>
      <c r="C33" s="65" t="e">
        <f>#REF!</f>
        <v>#REF!</v>
      </c>
      <c r="D33" s="73" t="e">
        <f>B33*C33</f>
        <v>#REF!</v>
      </c>
      <c r="E33" s="1"/>
      <c r="F33" s="96"/>
      <c r="G33" s="1"/>
    </row>
    <row r="34" spans="1:7" x14ac:dyDescent="0.25">
      <c r="A34" s="72" t="s">
        <v>48</v>
      </c>
      <c r="B34" s="68">
        <v>1</v>
      </c>
      <c r="C34" s="65" t="e">
        <f>#REF!</f>
        <v>#REF!</v>
      </c>
      <c r="D34" s="73" t="e">
        <f t="shared" ref="D34:D43" si="1">B34*C34</f>
        <v>#REF!</v>
      </c>
      <c r="E34" s="1"/>
      <c r="F34" s="1"/>
      <c r="G34" s="1"/>
    </row>
    <row r="35" spans="1:7" x14ac:dyDescent="0.25">
      <c r="A35" s="72" t="s">
        <v>49</v>
      </c>
      <c r="B35" s="68">
        <v>1</v>
      </c>
      <c r="C35" s="65">
        <v>17</v>
      </c>
      <c r="D35" s="73">
        <f t="shared" si="1"/>
        <v>17</v>
      </c>
      <c r="E35" s="1"/>
      <c r="F35" s="1"/>
      <c r="G35" s="1"/>
    </row>
    <row r="36" spans="1:7" x14ac:dyDescent="0.25">
      <c r="A36" s="72" t="s">
        <v>57</v>
      </c>
      <c r="B36" s="68">
        <v>1</v>
      </c>
      <c r="C36" s="65" t="e">
        <f>#REF!</f>
        <v>#REF!</v>
      </c>
      <c r="D36" s="73" t="e">
        <f t="shared" si="1"/>
        <v>#REF!</v>
      </c>
      <c r="E36" s="1"/>
      <c r="F36" s="1"/>
      <c r="G36" s="1"/>
    </row>
    <row r="37" spans="1:7" x14ac:dyDescent="0.25">
      <c r="A37" s="72" t="s">
        <v>58</v>
      </c>
      <c r="B37" s="68">
        <v>1</v>
      </c>
      <c r="C37" s="65" t="e">
        <f>#REF!</f>
        <v>#REF!</v>
      </c>
      <c r="D37" s="73" t="e">
        <f t="shared" si="1"/>
        <v>#REF!</v>
      </c>
      <c r="E37" s="1"/>
      <c r="F37" s="1"/>
      <c r="G37" s="1"/>
    </row>
    <row r="38" spans="1:7" x14ac:dyDescent="0.25">
      <c r="A38" s="72" t="s">
        <v>50</v>
      </c>
      <c r="B38" s="68">
        <v>1</v>
      </c>
      <c r="C38" s="65">
        <v>650.6</v>
      </c>
      <c r="D38" s="73">
        <f t="shared" si="1"/>
        <v>650.6</v>
      </c>
      <c r="E38" s="1"/>
      <c r="F38" s="1"/>
      <c r="G38" s="1"/>
    </row>
    <row r="39" spans="1:7" x14ac:dyDescent="0.25">
      <c r="A39" s="72" t="s">
        <v>51</v>
      </c>
      <c r="B39" s="68">
        <v>1</v>
      </c>
      <c r="C39" s="65" t="e">
        <f>#REF!</f>
        <v>#REF!</v>
      </c>
      <c r="D39" s="73" t="e">
        <f t="shared" si="1"/>
        <v>#REF!</v>
      </c>
      <c r="E39" s="1"/>
      <c r="F39" s="1"/>
      <c r="G39" s="1"/>
    </row>
    <row r="40" spans="1:7" x14ac:dyDescent="0.25">
      <c r="A40" s="87" t="s">
        <v>73</v>
      </c>
      <c r="B40" s="68">
        <v>1</v>
      </c>
      <c r="C40" s="65" t="e">
        <f>#REF!</f>
        <v>#REF!</v>
      </c>
      <c r="D40" s="73" t="e">
        <f t="shared" si="1"/>
        <v>#REF!</v>
      </c>
      <c r="E40" s="1"/>
      <c r="F40" s="1"/>
      <c r="G40" s="1"/>
    </row>
    <row r="41" spans="1:7" x14ac:dyDescent="0.25">
      <c r="A41" s="87" t="s">
        <v>60</v>
      </c>
      <c r="B41" s="68">
        <v>1</v>
      </c>
      <c r="C41" s="65">
        <v>0</v>
      </c>
      <c r="D41" s="73">
        <f t="shared" si="1"/>
        <v>0</v>
      </c>
      <c r="E41" s="1"/>
      <c r="F41" s="1"/>
      <c r="G41" s="1"/>
    </row>
    <row r="42" spans="1:7" x14ac:dyDescent="0.25">
      <c r="A42" s="87" t="s">
        <v>61</v>
      </c>
      <c r="B42" s="68">
        <v>1</v>
      </c>
      <c r="C42" s="65">
        <v>0</v>
      </c>
      <c r="D42" s="73">
        <f t="shared" si="1"/>
        <v>0</v>
      </c>
      <c r="E42" s="1"/>
      <c r="F42" s="1"/>
      <c r="G42" s="1"/>
    </row>
    <row r="43" spans="1:7" x14ac:dyDescent="0.25">
      <c r="A43" s="129" t="s">
        <v>90</v>
      </c>
      <c r="B43" s="68">
        <v>3</v>
      </c>
      <c r="C43" s="130">
        <v>177.33</v>
      </c>
      <c r="D43" s="73">
        <f t="shared" si="1"/>
        <v>531.99</v>
      </c>
      <c r="E43" s="1"/>
      <c r="F43" s="1"/>
      <c r="G43" s="1"/>
    </row>
    <row r="44" spans="1:7" x14ac:dyDescent="0.25">
      <c r="A44" s="1"/>
      <c r="B44" s="34" t="s">
        <v>29</v>
      </c>
      <c r="C44" s="35"/>
      <c r="D44" s="43" t="e">
        <f>SUM(D33:D43)</f>
        <v>#REF!</v>
      </c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58" t="s">
        <v>30</v>
      </c>
      <c r="C46" s="59"/>
      <c r="D46" s="60"/>
      <c r="E46" s="61" t="e">
        <f>E20+D25+D30+D44</f>
        <v>#REF!</v>
      </c>
      <c r="F46" s="1"/>
      <c r="G46" s="1"/>
    </row>
    <row r="47" spans="1:7" x14ac:dyDescent="0.25">
      <c r="A47" s="106" t="s">
        <v>31</v>
      </c>
      <c r="B47" s="107"/>
      <c r="C47" s="107"/>
      <c r="D47" s="107"/>
      <c r="E47" s="118"/>
      <c r="F47" s="1"/>
      <c r="G47" s="1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ht="38.25" x14ac:dyDescent="0.25">
      <c r="A49" s="31" t="s">
        <v>17</v>
      </c>
      <c r="B49" s="31" t="s">
        <v>32</v>
      </c>
      <c r="C49" s="31" t="s">
        <v>33</v>
      </c>
      <c r="D49" s="49" t="s">
        <v>20</v>
      </c>
      <c r="E49" s="2"/>
      <c r="F49" s="2"/>
      <c r="G49" s="2"/>
    </row>
    <row r="50" spans="1:7" x14ac:dyDescent="0.25">
      <c r="A50" s="72" t="s">
        <v>53</v>
      </c>
      <c r="B50" s="74">
        <v>0.08</v>
      </c>
      <c r="C50" s="75" t="e">
        <f>B50*E46</f>
        <v>#REF!</v>
      </c>
      <c r="D50" s="75" t="e">
        <f>C50</f>
        <v>#REF!</v>
      </c>
      <c r="E50" s="1"/>
      <c r="F50" s="1"/>
      <c r="G50" s="1"/>
    </row>
    <row r="51" spans="1:7" x14ac:dyDescent="0.25">
      <c r="A51" s="72" t="s">
        <v>54</v>
      </c>
      <c r="B51" s="76">
        <v>0.01</v>
      </c>
      <c r="C51" s="77" t="e">
        <f>B51*E46</f>
        <v>#REF!</v>
      </c>
      <c r="D51" s="77" t="e">
        <f>C51</f>
        <v>#REF!</v>
      </c>
      <c r="E51" s="1"/>
      <c r="F51" s="1"/>
      <c r="G51" s="1"/>
    </row>
    <row r="52" spans="1:7" x14ac:dyDescent="0.25">
      <c r="A52" s="78" t="s">
        <v>55</v>
      </c>
      <c r="B52" s="79">
        <v>0.08</v>
      </c>
      <c r="C52" s="80" t="e">
        <f>B52*E46</f>
        <v>#REF!</v>
      </c>
      <c r="D52" s="77" t="e">
        <f>C52</f>
        <v>#REF!</v>
      </c>
      <c r="E52" s="1"/>
      <c r="F52" s="1"/>
      <c r="G52" s="1"/>
    </row>
    <row r="53" spans="1:7" x14ac:dyDescent="0.25">
      <c r="A53" s="81"/>
      <c r="B53" s="82"/>
      <c r="C53" s="83">
        <v>0</v>
      </c>
      <c r="D53" s="83">
        <v>0</v>
      </c>
      <c r="E53" s="1"/>
      <c r="F53" s="1"/>
      <c r="G53" s="1"/>
    </row>
    <row r="54" spans="1:7" x14ac:dyDescent="0.25">
      <c r="A54" s="11"/>
      <c r="B54" s="11"/>
      <c r="C54" s="36" t="s">
        <v>34</v>
      </c>
      <c r="D54" s="43" t="e">
        <f>SUM(D50:D53)</f>
        <v>#REF!</v>
      </c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106" t="s">
        <v>35</v>
      </c>
      <c r="B56" s="118"/>
      <c r="C56" s="118"/>
      <c r="D56" s="118"/>
      <c r="E56" s="118"/>
      <c r="F56" s="2"/>
      <c r="G56" s="6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ht="25.5" x14ac:dyDescent="0.25">
      <c r="A58" s="31" t="s">
        <v>17</v>
      </c>
      <c r="B58" s="31" t="s">
        <v>36</v>
      </c>
      <c r="C58" s="31" t="s">
        <v>33</v>
      </c>
      <c r="D58" s="49" t="s">
        <v>20</v>
      </c>
      <c r="E58" s="2"/>
      <c r="F58" s="2"/>
      <c r="G58" s="2"/>
    </row>
    <row r="59" spans="1:7" x14ac:dyDescent="0.25">
      <c r="A59" s="88" t="s">
        <v>56</v>
      </c>
      <c r="B59" s="74">
        <v>7.6799999999999993E-2</v>
      </c>
      <c r="C59" s="75" t="e">
        <f>B59*E46</f>
        <v>#REF!</v>
      </c>
      <c r="D59" s="75" t="e">
        <f>C59</f>
        <v>#REF!</v>
      </c>
      <c r="E59" s="2"/>
      <c r="F59" s="2"/>
      <c r="G59" s="2"/>
    </row>
    <row r="60" spans="1:7" x14ac:dyDescent="0.25">
      <c r="A60" s="10"/>
      <c r="B60" s="28"/>
      <c r="C60" s="44">
        <v>0</v>
      </c>
      <c r="D60" s="44">
        <v>0</v>
      </c>
      <c r="E60" s="2"/>
      <c r="F60" s="2"/>
      <c r="G60" s="2"/>
    </row>
    <row r="61" spans="1:7" x14ac:dyDescent="0.25">
      <c r="A61" s="51"/>
      <c r="B61" s="32"/>
      <c r="C61" s="45">
        <v>0</v>
      </c>
      <c r="D61" s="45">
        <v>0</v>
      </c>
      <c r="E61" s="2"/>
      <c r="F61" s="2"/>
      <c r="G61" s="2"/>
    </row>
    <row r="62" spans="1:7" x14ac:dyDescent="0.25">
      <c r="A62" s="11"/>
      <c r="B62" s="34" t="s">
        <v>37</v>
      </c>
      <c r="C62" s="35"/>
      <c r="D62" s="43" t="e">
        <f>SUM(D59:D61)</f>
        <v>#REF!</v>
      </c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106" t="s">
        <v>38</v>
      </c>
      <c r="B64" s="107"/>
      <c r="C64" s="107"/>
      <c r="D64" s="107"/>
      <c r="E64" s="107"/>
      <c r="F64" s="6"/>
      <c r="G64" s="6"/>
    </row>
    <row r="65" spans="1:8" x14ac:dyDescent="0.25">
      <c r="A65" s="2"/>
      <c r="B65" s="2"/>
      <c r="C65" s="2"/>
      <c r="D65" s="2"/>
      <c r="E65" s="2"/>
      <c r="F65" s="2"/>
      <c r="G65" s="2"/>
    </row>
    <row r="66" spans="1:8" x14ac:dyDescent="0.25">
      <c r="A66" s="113" t="s">
        <v>39</v>
      </c>
      <c r="B66" s="114"/>
      <c r="C66" s="114"/>
      <c r="D66" s="112"/>
      <c r="E66" s="111" t="e">
        <f>E46+D54+D62</f>
        <v>#REF!</v>
      </c>
      <c r="F66" s="2"/>
      <c r="G66" s="2"/>
    </row>
    <row r="67" spans="1:8" x14ac:dyDescent="0.25">
      <c r="A67" s="2"/>
      <c r="B67" s="2"/>
      <c r="C67" s="2"/>
      <c r="D67" s="2"/>
      <c r="E67" s="2"/>
      <c r="F67" s="2"/>
      <c r="G67" s="2"/>
    </row>
    <row r="68" spans="1:8" x14ac:dyDescent="0.25">
      <c r="A68" s="106" t="s">
        <v>40</v>
      </c>
      <c r="B68" s="107"/>
      <c r="C68" s="107"/>
      <c r="D68" s="107"/>
      <c r="E68" s="107"/>
      <c r="F68" s="6"/>
      <c r="G68" s="6"/>
    </row>
    <row r="69" spans="1:8" x14ac:dyDescent="0.25">
      <c r="A69" s="2"/>
      <c r="B69" s="2"/>
      <c r="C69" s="2"/>
      <c r="D69" s="2"/>
      <c r="E69" s="2"/>
      <c r="F69" s="2"/>
      <c r="G69" s="2"/>
    </row>
    <row r="70" spans="1:8" x14ac:dyDescent="0.25">
      <c r="A70" s="31" t="s">
        <v>17</v>
      </c>
      <c r="B70" s="31" t="s">
        <v>36</v>
      </c>
      <c r="C70" s="2"/>
      <c r="D70" s="2"/>
      <c r="E70" s="2"/>
      <c r="F70" s="2"/>
      <c r="G70" s="2"/>
    </row>
    <row r="71" spans="1:8" x14ac:dyDescent="0.25">
      <c r="A71" s="13" t="s">
        <v>41</v>
      </c>
      <c r="B71" s="74">
        <v>0.05</v>
      </c>
      <c r="C71" s="2"/>
      <c r="D71" s="2"/>
      <c r="E71" s="2"/>
      <c r="F71" s="2"/>
      <c r="G71" s="2"/>
    </row>
    <row r="72" spans="1:8" x14ac:dyDescent="0.25">
      <c r="A72" s="14" t="s">
        <v>42</v>
      </c>
      <c r="B72" s="76">
        <v>6.4999999999999997E-3</v>
      </c>
      <c r="C72" s="2"/>
      <c r="D72" s="2"/>
      <c r="E72" s="2"/>
      <c r="F72" s="2"/>
      <c r="G72" s="2"/>
    </row>
    <row r="73" spans="1:8" x14ac:dyDescent="0.25">
      <c r="A73" s="3" t="s">
        <v>43</v>
      </c>
      <c r="B73" s="84">
        <v>0.03</v>
      </c>
      <c r="C73" s="2"/>
      <c r="D73" s="2"/>
      <c r="E73" s="2"/>
      <c r="F73" s="2"/>
      <c r="G73" s="2"/>
    </row>
    <row r="74" spans="1:8" x14ac:dyDescent="0.25">
      <c r="A74" s="2"/>
      <c r="B74" s="12"/>
      <c r="C74" s="2"/>
      <c r="D74" s="2"/>
      <c r="E74" s="2"/>
      <c r="F74" s="2"/>
      <c r="G74" s="2"/>
    </row>
    <row r="75" spans="1:8" ht="27.75" customHeight="1" x14ac:dyDescent="0.25">
      <c r="A75" s="109" t="s">
        <v>44</v>
      </c>
      <c r="B75" s="110">
        <f>SUM(B71:B73)</f>
        <v>8.6499999999999994E-2</v>
      </c>
      <c r="C75" s="2"/>
      <c r="D75" s="2"/>
      <c r="E75" s="2"/>
      <c r="F75" s="2"/>
      <c r="G75" s="2"/>
    </row>
    <row r="76" spans="1:8" x14ac:dyDescent="0.25">
      <c r="A76" s="2"/>
      <c r="B76" s="2"/>
      <c r="C76" s="2"/>
      <c r="D76" s="2"/>
      <c r="E76" s="2"/>
      <c r="F76" s="2"/>
      <c r="G76" s="2"/>
    </row>
    <row r="77" spans="1:8" x14ac:dyDescent="0.25">
      <c r="A77" s="106" t="s">
        <v>45</v>
      </c>
      <c r="B77" s="107"/>
      <c r="C77" s="107"/>
      <c r="D77" s="107"/>
      <c r="E77" s="108" t="e">
        <f>E66*1.0865</f>
        <v>#REF!</v>
      </c>
      <c r="F77" s="6"/>
      <c r="G77" s="6"/>
      <c r="H77" s="104"/>
    </row>
    <row r="78" spans="1:8" x14ac:dyDescent="0.25">
      <c r="A78" s="89"/>
      <c r="B78" s="90"/>
      <c r="C78" s="90"/>
      <c r="D78" s="90"/>
      <c r="E78" s="99"/>
      <c r="F78" s="6"/>
      <c r="G78" s="6"/>
    </row>
    <row r="79" spans="1:8" x14ac:dyDescent="0.25">
      <c r="A79" s="106" t="s">
        <v>62</v>
      </c>
      <c r="B79" s="107"/>
      <c r="C79" s="107"/>
      <c r="D79" s="107"/>
      <c r="E79" s="107"/>
    </row>
    <row r="80" spans="1:8" x14ac:dyDescent="0.25">
      <c r="A80" s="89"/>
      <c r="B80" s="90"/>
      <c r="C80" s="90"/>
      <c r="D80" s="90"/>
      <c r="E80" s="90"/>
      <c r="F80" s="91"/>
    </row>
    <row r="81" spans="1:5" ht="25.5" x14ac:dyDescent="0.25">
      <c r="A81" s="31" t="s">
        <v>17</v>
      </c>
      <c r="B81" s="31" t="s">
        <v>26</v>
      </c>
      <c r="C81" s="31" t="s">
        <v>27</v>
      </c>
      <c r="D81" s="49" t="s">
        <v>20</v>
      </c>
      <c r="E81" s="92"/>
    </row>
    <row r="82" spans="1:5" ht="15.75" x14ac:dyDescent="0.25">
      <c r="A82" s="93" t="s">
        <v>63</v>
      </c>
      <c r="B82" s="68" t="s">
        <v>52</v>
      </c>
      <c r="C82" s="65"/>
      <c r="D82" s="77">
        <f>C82</f>
        <v>0</v>
      </c>
      <c r="E82" s="92"/>
    </row>
    <row r="83" spans="1:5" ht="15.75" x14ac:dyDescent="0.25">
      <c r="A83" s="87"/>
      <c r="B83" s="68"/>
      <c r="C83" s="65"/>
      <c r="D83" s="73">
        <f>C83</f>
        <v>0</v>
      </c>
      <c r="E83" s="92"/>
    </row>
    <row r="84" spans="1:5" ht="15.75" x14ac:dyDescent="0.25">
      <c r="A84" s="87"/>
      <c r="B84" s="68"/>
      <c r="C84" s="65"/>
      <c r="D84" s="73"/>
      <c r="E84" s="92"/>
    </row>
    <row r="85" spans="1:5" x14ac:dyDescent="0.25">
      <c r="B85" s="1"/>
      <c r="C85" s="1"/>
      <c r="D85" s="94">
        <f>SUM(D82:D84)</f>
        <v>0</v>
      </c>
      <c r="E85" s="1"/>
    </row>
    <row r="86" spans="1:5" x14ac:dyDescent="0.25">
      <c r="A86" s="106" t="s">
        <v>64</v>
      </c>
      <c r="B86" s="107"/>
      <c r="C86" s="107"/>
      <c r="D86" s="107"/>
      <c r="E86" s="107"/>
    </row>
    <row r="87" spans="1:5" x14ac:dyDescent="0.25">
      <c r="A87" s="1"/>
      <c r="B87" s="1"/>
      <c r="C87" s="1"/>
      <c r="D87" s="1"/>
      <c r="E87" s="1"/>
    </row>
    <row r="88" spans="1:5" ht="38.25" x14ac:dyDescent="0.25">
      <c r="A88" s="31" t="s">
        <v>17</v>
      </c>
      <c r="B88" s="31" t="s">
        <v>32</v>
      </c>
      <c r="C88" s="31" t="s">
        <v>33</v>
      </c>
      <c r="D88" s="49" t="s">
        <v>20</v>
      </c>
      <c r="E88" s="1"/>
    </row>
    <row r="89" spans="1:5" x14ac:dyDescent="0.25">
      <c r="A89" s="72" t="s">
        <v>53</v>
      </c>
      <c r="B89" s="74">
        <v>0.08</v>
      </c>
      <c r="C89" s="75">
        <f>B89*D85</f>
        <v>0</v>
      </c>
      <c r="D89" s="75">
        <f>C89</f>
        <v>0</v>
      </c>
      <c r="E89" s="1"/>
    </row>
    <row r="90" spans="1:5" x14ac:dyDescent="0.25">
      <c r="A90" s="72" t="s">
        <v>54</v>
      </c>
      <c r="B90" s="76">
        <v>0.01</v>
      </c>
      <c r="C90" s="77">
        <f>B90*D85</f>
        <v>0</v>
      </c>
      <c r="D90" s="77">
        <f>C90</f>
        <v>0</v>
      </c>
      <c r="E90" s="1"/>
    </row>
    <row r="91" spans="1:5" x14ac:dyDescent="0.25">
      <c r="A91" s="81"/>
      <c r="B91" s="82"/>
      <c r="C91" s="83">
        <v>0</v>
      </c>
      <c r="D91" s="83">
        <v>0</v>
      </c>
      <c r="E91" s="1"/>
    </row>
    <row r="92" spans="1:5" x14ac:dyDescent="0.25">
      <c r="A92" s="11"/>
      <c r="B92" s="11"/>
      <c r="C92" s="36" t="s">
        <v>34</v>
      </c>
      <c r="D92" s="43">
        <f>SUM(D89:D91)</f>
        <v>0</v>
      </c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06" t="s">
        <v>65</v>
      </c>
      <c r="B94" s="107"/>
      <c r="C94" s="107"/>
      <c r="D94" s="107"/>
      <c r="E94" s="107"/>
    </row>
    <row r="95" spans="1:5" x14ac:dyDescent="0.25">
      <c r="A95" s="1"/>
      <c r="B95" s="1"/>
      <c r="C95" s="1"/>
      <c r="D95" s="1"/>
      <c r="E95" s="1"/>
    </row>
    <row r="96" spans="1:5" ht="25.5" x14ac:dyDescent="0.25">
      <c r="A96" s="31" t="s">
        <v>17</v>
      </c>
      <c r="B96" s="31" t="s">
        <v>36</v>
      </c>
      <c r="C96" s="31" t="s">
        <v>33</v>
      </c>
      <c r="D96" s="49" t="s">
        <v>20</v>
      </c>
      <c r="E96" s="1"/>
    </row>
    <row r="97" spans="1:5" x14ac:dyDescent="0.25">
      <c r="A97" s="88" t="s">
        <v>56</v>
      </c>
      <c r="B97" s="74">
        <v>7.6799999999999993E-2</v>
      </c>
      <c r="C97" s="75">
        <f>B97*(D85+D92)</f>
        <v>0</v>
      </c>
      <c r="D97" s="75">
        <f>C97</f>
        <v>0</v>
      </c>
      <c r="E97" s="1"/>
    </row>
    <row r="98" spans="1:5" x14ac:dyDescent="0.25">
      <c r="A98" s="72"/>
      <c r="B98" s="76"/>
      <c r="C98" s="77">
        <v>0</v>
      </c>
      <c r="D98" s="77">
        <v>0</v>
      </c>
      <c r="E98" s="1"/>
    </row>
    <row r="99" spans="1:5" x14ac:dyDescent="0.25">
      <c r="A99" s="100"/>
      <c r="B99" s="84"/>
      <c r="C99" s="101">
        <v>0</v>
      </c>
      <c r="D99" s="101">
        <v>0</v>
      </c>
      <c r="E99" s="1"/>
    </row>
    <row r="100" spans="1:5" x14ac:dyDescent="0.25">
      <c r="A100" s="11"/>
      <c r="B100" s="34" t="s">
        <v>37</v>
      </c>
      <c r="C100" s="102"/>
      <c r="D100" s="43">
        <f>SUM(D97:D99)</f>
        <v>0</v>
      </c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06" t="s">
        <v>66</v>
      </c>
      <c r="B102" s="107"/>
      <c r="C102" s="107"/>
      <c r="D102" s="107"/>
      <c r="E102" s="107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31" t="s">
        <v>17</v>
      </c>
      <c r="B104" s="31" t="s">
        <v>36</v>
      </c>
      <c r="C104" s="1"/>
      <c r="D104" s="1"/>
      <c r="E104" s="1"/>
    </row>
    <row r="105" spans="1:5" x14ac:dyDescent="0.25">
      <c r="A105" s="95" t="s">
        <v>41</v>
      </c>
      <c r="B105" s="74">
        <v>0.05</v>
      </c>
      <c r="C105" s="1"/>
      <c r="D105" s="1"/>
      <c r="E105" s="1"/>
    </row>
    <row r="106" spans="1:5" x14ac:dyDescent="0.25">
      <c r="A106" s="69" t="s">
        <v>42</v>
      </c>
      <c r="B106" s="76">
        <v>6.4999999999999997E-3</v>
      </c>
      <c r="C106" s="1"/>
      <c r="D106" s="1"/>
      <c r="E106" s="96"/>
    </row>
    <row r="107" spans="1:5" x14ac:dyDescent="0.25">
      <c r="A107" s="103" t="s">
        <v>43</v>
      </c>
      <c r="B107" s="84">
        <v>0.03</v>
      </c>
      <c r="C107" s="1"/>
      <c r="D107" s="1"/>
      <c r="E107" s="1"/>
    </row>
    <row r="108" spans="1:5" x14ac:dyDescent="0.25">
      <c r="A108" s="1"/>
      <c r="B108" s="97"/>
      <c r="C108" s="1"/>
      <c r="D108" s="1"/>
      <c r="E108" s="1"/>
    </row>
    <row r="109" spans="1:5" ht="27.75" customHeight="1" x14ac:dyDescent="0.25">
      <c r="A109" s="109" t="s">
        <v>44</v>
      </c>
      <c r="B109" s="110">
        <f>SUM(B105:B107)</f>
        <v>8.6499999999999994E-2</v>
      </c>
      <c r="C109" s="1"/>
      <c r="D109" s="1"/>
      <c r="E109" s="98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06" t="s">
        <v>67</v>
      </c>
      <c r="B111" s="107"/>
      <c r="C111" s="107"/>
      <c r="D111" s="107"/>
      <c r="E111" s="108">
        <f>(D85+D92+D100)*1.0865</f>
        <v>0</v>
      </c>
    </row>
    <row r="112" spans="1:5" x14ac:dyDescent="0.25">
      <c r="A112" s="57"/>
      <c r="B112" s="1"/>
      <c r="C112" s="1"/>
      <c r="D112" s="1"/>
      <c r="E112" s="1"/>
    </row>
    <row r="113" spans="1:6" x14ac:dyDescent="0.25">
      <c r="A113" s="106" t="s">
        <v>68</v>
      </c>
      <c r="B113" s="107"/>
      <c r="C113" s="107"/>
      <c r="D113" s="107"/>
      <c r="E113" s="107"/>
    </row>
    <row r="114" spans="1:6" x14ac:dyDescent="0.25">
      <c r="A114" s="89"/>
      <c r="B114" s="90"/>
      <c r="C114" s="90"/>
      <c r="D114" s="90"/>
      <c r="E114" s="90"/>
      <c r="F114" s="91"/>
    </row>
    <row r="115" spans="1:6" ht="25.5" x14ac:dyDescent="0.25">
      <c r="A115" s="31" t="s">
        <v>17</v>
      </c>
      <c r="B115" s="31" t="s">
        <v>26</v>
      </c>
      <c r="C115" s="31" t="s">
        <v>27</v>
      </c>
      <c r="D115" s="49" t="s">
        <v>20</v>
      </c>
      <c r="E115" s="92"/>
    </row>
    <row r="116" spans="1:6" ht="15.75" x14ac:dyDescent="0.25">
      <c r="A116" s="93" t="s">
        <v>59</v>
      </c>
      <c r="B116" s="68" t="s">
        <v>52</v>
      </c>
      <c r="C116" s="65">
        <v>0</v>
      </c>
      <c r="D116" s="77">
        <f>C116</f>
        <v>0</v>
      </c>
      <c r="E116" s="92"/>
    </row>
    <row r="117" spans="1:6" ht="15.75" x14ac:dyDescent="0.25">
      <c r="A117" s="87"/>
      <c r="B117" s="68"/>
      <c r="C117" s="65"/>
      <c r="D117" s="73"/>
      <c r="E117" s="92"/>
    </row>
    <row r="118" spans="1:6" ht="15.75" x14ac:dyDescent="0.25">
      <c r="A118" s="87"/>
      <c r="B118" s="68"/>
      <c r="C118" s="65"/>
      <c r="D118" s="73"/>
      <c r="E118" s="92"/>
    </row>
    <row r="119" spans="1:6" x14ac:dyDescent="0.25">
      <c r="B119" s="1"/>
      <c r="C119" s="1"/>
      <c r="D119" s="94">
        <f>SUM(D116:D118)</f>
        <v>0</v>
      </c>
      <c r="E119" s="1"/>
    </row>
    <row r="120" spans="1:6" x14ac:dyDescent="0.25">
      <c r="A120" s="1"/>
      <c r="B120" s="1"/>
      <c r="C120" s="1"/>
      <c r="D120" s="1"/>
      <c r="E120" s="1"/>
    </row>
    <row r="121" spans="1:6" x14ac:dyDescent="0.25">
      <c r="A121" s="106" t="s">
        <v>69</v>
      </c>
      <c r="B121" s="107"/>
      <c r="C121" s="107"/>
      <c r="D121" s="107"/>
      <c r="E121" s="107"/>
    </row>
    <row r="122" spans="1:6" x14ac:dyDescent="0.25">
      <c r="A122" s="1"/>
      <c r="B122" s="1"/>
      <c r="C122" s="1"/>
      <c r="D122" s="1"/>
      <c r="E122" s="1"/>
    </row>
    <row r="123" spans="1:6" ht="25.5" x14ac:dyDescent="0.25">
      <c r="A123" s="31" t="s">
        <v>17</v>
      </c>
      <c r="B123" s="31" t="s">
        <v>36</v>
      </c>
      <c r="C123" s="31" t="s">
        <v>33</v>
      </c>
      <c r="D123" s="49" t="s">
        <v>20</v>
      </c>
      <c r="E123" s="1"/>
    </row>
    <row r="124" spans="1:6" x14ac:dyDescent="0.25">
      <c r="A124" s="88" t="s">
        <v>56</v>
      </c>
      <c r="B124" s="74">
        <v>7.6799999999999993E-2</v>
      </c>
      <c r="C124" s="75">
        <f>B124*D119</f>
        <v>0</v>
      </c>
      <c r="D124" s="75">
        <f>C124</f>
        <v>0</v>
      </c>
      <c r="E124" s="1"/>
    </row>
    <row r="125" spans="1:6" x14ac:dyDescent="0.25">
      <c r="A125" s="72"/>
      <c r="B125" s="76"/>
      <c r="C125" s="77">
        <v>0</v>
      </c>
      <c r="D125" s="77">
        <v>0</v>
      </c>
      <c r="E125" s="1"/>
    </row>
    <row r="126" spans="1:6" x14ac:dyDescent="0.25">
      <c r="A126" s="100"/>
      <c r="B126" s="84"/>
      <c r="C126" s="101">
        <v>0</v>
      </c>
      <c r="D126" s="101">
        <v>0</v>
      </c>
      <c r="E126" s="1"/>
    </row>
    <row r="127" spans="1:6" x14ac:dyDescent="0.25">
      <c r="A127" s="11"/>
      <c r="B127" s="34" t="s">
        <v>37</v>
      </c>
      <c r="C127" s="102"/>
      <c r="D127" s="43">
        <f>SUM(D124:D126)</f>
        <v>0</v>
      </c>
      <c r="E127" s="1"/>
    </row>
    <row r="128" spans="1:6" x14ac:dyDescent="0.25">
      <c r="A128" s="1"/>
      <c r="B128" s="1"/>
      <c r="C128" s="1"/>
      <c r="D128" s="1"/>
      <c r="E128" s="1"/>
    </row>
    <row r="129" spans="1:7" x14ac:dyDescent="0.25">
      <c r="A129" s="106" t="s">
        <v>70</v>
      </c>
      <c r="B129" s="107"/>
      <c r="C129" s="107"/>
      <c r="D129" s="107"/>
      <c r="E129" s="107"/>
    </row>
    <row r="130" spans="1:7" x14ac:dyDescent="0.25">
      <c r="A130" s="1"/>
      <c r="B130" s="1"/>
      <c r="C130" s="1"/>
      <c r="D130" s="1"/>
      <c r="E130" s="1"/>
    </row>
    <row r="131" spans="1:7" x14ac:dyDescent="0.25">
      <c r="A131" s="31" t="s">
        <v>17</v>
      </c>
      <c r="B131" s="31" t="s">
        <v>36</v>
      </c>
      <c r="C131" s="1"/>
      <c r="D131" s="1"/>
      <c r="E131" s="1"/>
    </row>
    <row r="132" spans="1:7" x14ac:dyDescent="0.25">
      <c r="A132" s="95" t="s">
        <v>41</v>
      </c>
      <c r="B132" s="74">
        <v>0.05</v>
      </c>
      <c r="C132" s="1"/>
      <c r="D132" s="1"/>
      <c r="E132" s="1"/>
    </row>
    <row r="133" spans="1:7" x14ac:dyDescent="0.25">
      <c r="A133" s="69" t="s">
        <v>42</v>
      </c>
      <c r="B133" s="76">
        <v>6.4999999999999997E-3</v>
      </c>
      <c r="C133" s="1"/>
      <c r="D133" s="1"/>
      <c r="E133" s="96"/>
    </row>
    <row r="134" spans="1:7" x14ac:dyDescent="0.25">
      <c r="A134" s="103" t="s">
        <v>43</v>
      </c>
      <c r="B134" s="84">
        <v>0.03</v>
      </c>
      <c r="C134" s="1"/>
      <c r="D134" s="1"/>
      <c r="E134" s="1"/>
    </row>
    <row r="135" spans="1:7" x14ac:dyDescent="0.25">
      <c r="A135" s="1"/>
      <c r="B135" s="97"/>
      <c r="C135" s="1"/>
      <c r="D135" s="1"/>
      <c r="E135" s="1"/>
    </row>
    <row r="136" spans="1:7" ht="27.75" customHeight="1" x14ac:dyDescent="0.25">
      <c r="A136" s="109" t="s">
        <v>44</v>
      </c>
      <c r="B136" s="110">
        <f>SUM(B132:B134)</f>
        <v>8.6499999999999994E-2</v>
      </c>
      <c r="C136" s="1"/>
      <c r="D136" s="1"/>
      <c r="E136" s="98"/>
    </row>
    <row r="137" spans="1:7" x14ac:dyDescent="0.25">
      <c r="A137" s="1"/>
      <c r="B137" s="1"/>
      <c r="C137" s="1"/>
      <c r="D137" s="1"/>
      <c r="E137" s="1"/>
    </row>
    <row r="138" spans="1:7" x14ac:dyDescent="0.25">
      <c r="A138" s="106" t="s">
        <v>71</v>
      </c>
      <c r="B138" s="107"/>
      <c r="C138" s="107"/>
      <c r="D138" s="107"/>
      <c r="E138" s="108">
        <f>(D119+D127)*1.0865</f>
        <v>0</v>
      </c>
    </row>
    <row r="139" spans="1:7" x14ac:dyDescent="0.25">
      <c r="A139" s="57"/>
      <c r="B139" s="1"/>
      <c r="C139" s="1"/>
      <c r="D139" s="1"/>
      <c r="E139" s="1"/>
    </row>
    <row r="140" spans="1:7" x14ac:dyDescent="0.25">
      <c r="A140" s="113" t="s">
        <v>47</v>
      </c>
      <c r="B140" s="115"/>
      <c r="C140" s="115"/>
      <c r="D140" s="116"/>
      <c r="E140" s="117" t="e">
        <f>E138+E111+E77</f>
        <v>#REF!</v>
      </c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4" spans="1:7" x14ac:dyDescent="0.25">
      <c r="D144" s="120" t="s">
        <v>85</v>
      </c>
      <c r="E144" s="120" t="s">
        <v>86</v>
      </c>
    </row>
    <row r="145" spans="4:5" x14ac:dyDescent="0.25">
      <c r="D145" s="120">
        <f>8.8*22</f>
        <v>193.60000000000002</v>
      </c>
      <c r="E145" s="123" t="e">
        <f>E140/D145</f>
        <v>#REF!</v>
      </c>
    </row>
  </sheetData>
  <mergeCells count="2">
    <mergeCell ref="A2:E2"/>
    <mergeCell ref="A4:E4"/>
  </mergeCells>
  <pageMargins left="0.511811024" right="0.511811024" top="0.78740157499999996" bottom="0.78740157499999996" header="0.31496062000000002" footer="0.31496062000000002"/>
  <pageSetup paperSize="9" scale="56" orientation="portrait" r:id="rId1"/>
  <rowBreaks count="2" manualBreakCount="2">
    <brk id="30" max="16383" man="1"/>
    <brk id="1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5A6D-F072-4033-9061-3994D8C7ED0A}">
  <dimension ref="A1:M67"/>
  <sheetViews>
    <sheetView showGridLines="0" topLeftCell="A14" zoomScale="70" zoomScaleNormal="85" zoomScaleSheetLayoutView="90" workbookViewId="0">
      <selection activeCell="I33" sqref="I33"/>
    </sheetView>
  </sheetViews>
  <sheetFormatPr defaultRowHeight="15" x14ac:dyDescent="0.25"/>
  <cols>
    <col min="1" max="1" width="24.5703125" customWidth="1"/>
    <col min="2" max="2" width="18.28515625" customWidth="1"/>
    <col min="3" max="3" width="16" bestFit="1" customWidth="1"/>
    <col min="4" max="4" width="23.7109375" customWidth="1"/>
    <col min="5" max="5" width="15.85546875" bestFit="1" customWidth="1"/>
    <col min="6" max="6" width="16.5703125" bestFit="1" customWidth="1"/>
    <col min="7" max="7" width="22.85546875" bestFit="1" customWidth="1"/>
    <col min="8" max="8" width="18.42578125" customWidth="1"/>
    <col min="11" max="11" width="16.140625" bestFit="1" customWidth="1"/>
  </cols>
  <sheetData>
    <row r="1" spans="1:13" x14ac:dyDescent="0.25">
      <c r="A1" s="120"/>
      <c r="B1" s="123"/>
    </row>
    <row r="2" spans="1:13" ht="18.75" x14ac:dyDescent="0.25">
      <c r="A2" s="151" t="s">
        <v>111</v>
      </c>
    </row>
    <row r="4" spans="1:13" x14ac:dyDescent="0.25">
      <c r="B4" s="143"/>
      <c r="C4" s="143"/>
      <c r="D4" s="123"/>
    </row>
    <row r="5" spans="1:13" x14ac:dyDescent="0.25">
      <c r="A5" s="164" t="s">
        <v>100</v>
      </c>
      <c r="B5" s="165"/>
      <c r="C5" s="122"/>
      <c r="D5" s="122"/>
    </row>
    <row r="6" spans="1:13" ht="7.5" customHeight="1" x14ac:dyDescent="0.25"/>
    <row r="7" spans="1:13" x14ac:dyDescent="0.25">
      <c r="A7" s="144" t="s">
        <v>84</v>
      </c>
      <c r="B7" s="144" t="s">
        <v>93</v>
      </c>
      <c r="C7" s="148" t="s">
        <v>92</v>
      </c>
      <c r="D7" s="144" t="s">
        <v>97</v>
      </c>
      <c r="E7" s="144" t="s">
        <v>94</v>
      </c>
      <c r="F7" s="144" t="s">
        <v>86</v>
      </c>
      <c r="G7" s="144" t="s">
        <v>78</v>
      </c>
    </row>
    <row r="8" spans="1:13" s="122" customFormat="1" ht="20.100000000000001" customHeight="1" x14ac:dyDescent="0.25">
      <c r="A8" s="149" t="s">
        <v>95</v>
      </c>
      <c r="B8" s="145">
        <v>4</v>
      </c>
      <c r="C8" s="145">
        <v>4</v>
      </c>
      <c r="D8" s="145">
        <v>8.8000000000000007</v>
      </c>
      <c r="E8" s="150">
        <f t="shared" ref="E8:E13" si="0">B8*C8*D8</f>
        <v>140.80000000000001</v>
      </c>
      <c r="F8" s="146">
        <v>109</v>
      </c>
      <c r="G8" s="147">
        <f t="shared" ref="G8:G15" si="1">E8*F8</f>
        <v>15347.2</v>
      </c>
      <c r="J8"/>
      <c r="K8"/>
      <c r="L8"/>
      <c r="M8"/>
    </row>
    <row r="9" spans="1:13" s="122" customFormat="1" ht="20.100000000000001" customHeight="1" x14ac:dyDescent="0.25">
      <c r="A9" s="149" t="s">
        <v>110</v>
      </c>
      <c r="B9" s="145">
        <v>1</v>
      </c>
      <c r="C9" s="145">
        <v>4</v>
      </c>
      <c r="D9" s="145">
        <v>8.8000000000000007</v>
      </c>
      <c r="E9" s="150">
        <f t="shared" si="0"/>
        <v>35.200000000000003</v>
      </c>
      <c r="F9" s="146">
        <v>109</v>
      </c>
      <c r="G9" s="147">
        <f t="shared" si="1"/>
        <v>3836.8</v>
      </c>
      <c r="J9"/>
      <c r="K9"/>
      <c r="L9"/>
      <c r="M9"/>
    </row>
    <row r="10" spans="1:13" s="122" customFormat="1" ht="20.100000000000001" customHeight="1" x14ac:dyDescent="0.25">
      <c r="A10" s="149" t="s">
        <v>96</v>
      </c>
      <c r="B10" s="145">
        <v>5</v>
      </c>
      <c r="C10" s="145">
        <v>4</v>
      </c>
      <c r="D10" s="145">
        <v>8.8000000000000007</v>
      </c>
      <c r="E10" s="150">
        <f>B10*C10*D10</f>
        <v>176</v>
      </c>
      <c r="F10" s="146">
        <v>98</v>
      </c>
      <c r="G10" s="147">
        <f>E10*F10</f>
        <v>17248</v>
      </c>
      <c r="J10"/>
      <c r="K10"/>
      <c r="L10"/>
      <c r="M10"/>
    </row>
    <row r="11" spans="1:13" s="122" customFormat="1" ht="20.100000000000001" customHeight="1" x14ac:dyDescent="0.25">
      <c r="A11" s="149" t="s">
        <v>98</v>
      </c>
      <c r="B11" s="145">
        <v>1</v>
      </c>
      <c r="C11" s="145">
        <v>4</v>
      </c>
      <c r="D11" s="145">
        <v>8.8000000000000007</v>
      </c>
      <c r="E11" s="150">
        <f t="shared" si="0"/>
        <v>35.200000000000003</v>
      </c>
      <c r="F11" s="146">
        <v>148.25</v>
      </c>
      <c r="G11" s="147">
        <f t="shared" si="1"/>
        <v>5218.4000000000005</v>
      </c>
      <c r="J11"/>
      <c r="K11"/>
      <c r="L11"/>
      <c r="M11"/>
    </row>
    <row r="12" spans="1:13" s="122" customFormat="1" ht="20.100000000000001" customHeight="1" x14ac:dyDescent="0.25">
      <c r="A12" s="149" t="s">
        <v>119</v>
      </c>
      <c r="B12" s="145">
        <v>2</v>
      </c>
      <c r="C12" s="145">
        <v>2</v>
      </c>
      <c r="D12" s="145">
        <v>8.8000000000000007</v>
      </c>
      <c r="E12" s="150">
        <f t="shared" si="0"/>
        <v>35.200000000000003</v>
      </c>
      <c r="F12" s="146">
        <v>109</v>
      </c>
      <c r="G12" s="147">
        <f t="shared" si="1"/>
        <v>3836.8</v>
      </c>
      <c r="J12"/>
      <c r="K12"/>
      <c r="L12"/>
      <c r="M12"/>
    </row>
    <row r="13" spans="1:13" s="122" customFormat="1" ht="20.100000000000001" customHeight="1" x14ac:dyDescent="0.25">
      <c r="A13" s="149" t="s">
        <v>103</v>
      </c>
      <c r="B13" s="145">
        <v>1</v>
      </c>
      <c r="C13" s="145">
        <v>4</v>
      </c>
      <c r="D13" s="145">
        <v>8.8000000000000007</v>
      </c>
      <c r="E13" s="150">
        <f t="shared" si="0"/>
        <v>35.200000000000003</v>
      </c>
      <c r="F13" s="146">
        <v>106</v>
      </c>
      <c r="G13" s="147">
        <f t="shared" si="1"/>
        <v>3731.2000000000003</v>
      </c>
      <c r="J13"/>
      <c r="K13"/>
      <c r="L13"/>
      <c r="M13"/>
    </row>
    <row r="14" spans="1:13" s="122" customFormat="1" ht="20.100000000000001" customHeight="1" x14ac:dyDescent="0.25">
      <c r="A14" s="149"/>
      <c r="B14" s="145"/>
      <c r="C14" s="145"/>
      <c r="D14" s="145"/>
      <c r="E14" s="150"/>
      <c r="F14" s="146"/>
      <c r="G14" s="147">
        <f t="shared" si="1"/>
        <v>0</v>
      </c>
      <c r="J14"/>
      <c r="K14"/>
      <c r="L14"/>
      <c r="M14"/>
    </row>
    <row r="15" spans="1:13" s="122" customFormat="1" ht="20.100000000000001" customHeight="1" x14ac:dyDescent="0.25">
      <c r="A15" s="149"/>
      <c r="B15" s="145"/>
      <c r="C15" s="145"/>
      <c r="D15" s="145"/>
      <c r="E15" s="150"/>
      <c r="F15" s="146"/>
      <c r="G15" s="147">
        <f t="shared" si="1"/>
        <v>0</v>
      </c>
      <c r="J15"/>
      <c r="K15"/>
      <c r="L15"/>
      <c r="M15"/>
    </row>
    <row r="16" spans="1:13" x14ac:dyDescent="0.25">
      <c r="A16" s="166" t="s">
        <v>106</v>
      </c>
      <c r="B16" s="167"/>
      <c r="C16" s="167"/>
      <c r="D16" s="167"/>
      <c r="E16" s="167"/>
      <c r="F16" s="168"/>
      <c r="G16" s="152">
        <f>SUM(G8:G15)</f>
        <v>49218.400000000001</v>
      </c>
    </row>
    <row r="17" spans="1:13" x14ac:dyDescent="0.25">
      <c r="G17" s="153"/>
    </row>
    <row r="18" spans="1:13" x14ac:dyDescent="0.25">
      <c r="A18" s="164" t="s">
        <v>101</v>
      </c>
      <c r="B18" s="165"/>
      <c r="C18" s="122"/>
      <c r="D18" s="122"/>
    </row>
    <row r="19" spans="1:13" ht="7.5" customHeight="1" x14ac:dyDescent="0.25"/>
    <row r="20" spans="1:13" x14ac:dyDescent="0.25">
      <c r="A20" s="144" t="s">
        <v>84</v>
      </c>
      <c r="B20" s="144" t="s">
        <v>93</v>
      </c>
      <c r="C20" s="148" t="s">
        <v>92</v>
      </c>
      <c r="D20" s="144" t="s">
        <v>97</v>
      </c>
      <c r="E20" s="144" t="s">
        <v>94</v>
      </c>
      <c r="F20" s="144" t="s">
        <v>86</v>
      </c>
      <c r="G20" s="144" t="s">
        <v>78</v>
      </c>
    </row>
    <row r="21" spans="1:13" s="122" customFormat="1" ht="20.100000000000001" customHeight="1" x14ac:dyDescent="0.25">
      <c r="A21" s="149" t="s">
        <v>95</v>
      </c>
      <c r="B21" s="145">
        <v>4</v>
      </c>
      <c r="C21" s="145">
        <v>4</v>
      </c>
      <c r="D21" s="145">
        <v>2</v>
      </c>
      <c r="E21" s="150">
        <f t="shared" ref="E21:E25" si="2">B21*C21*D21</f>
        <v>32</v>
      </c>
      <c r="F21" s="146">
        <f>109*1.7</f>
        <v>185.29999999999998</v>
      </c>
      <c r="G21" s="147">
        <f t="shared" ref="G21:G28" si="3">E21*F21</f>
        <v>5929.5999999999995</v>
      </c>
      <c r="J21"/>
      <c r="K21"/>
      <c r="L21"/>
      <c r="M21"/>
    </row>
    <row r="22" spans="1:13" s="122" customFormat="1" ht="20.100000000000001" customHeight="1" x14ac:dyDescent="0.25">
      <c r="A22" s="149" t="s">
        <v>110</v>
      </c>
      <c r="B22" s="145">
        <v>1</v>
      </c>
      <c r="C22" s="145">
        <v>4</v>
      </c>
      <c r="D22" s="145">
        <v>2</v>
      </c>
      <c r="E22" s="150">
        <f>B22*C22*D22</f>
        <v>8</v>
      </c>
      <c r="F22" s="146">
        <f>109*1.7</f>
        <v>185.29999999999998</v>
      </c>
      <c r="G22" s="147">
        <f>E22*F22</f>
        <v>1482.3999999999999</v>
      </c>
      <c r="J22"/>
      <c r="K22"/>
      <c r="L22"/>
      <c r="M22"/>
    </row>
    <row r="23" spans="1:13" s="122" customFormat="1" ht="20.100000000000001" customHeight="1" x14ac:dyDescent="0.25">
      <c r="A23" s="149" t="s">
        <v>96</v>
      </c>
      <c r="B23" s="145">
        <v>5</v>
      </c>
      <c r="C23" s="145">
        <v>4</v>
      </c>
      <c r="D23" s="145">
        <v>2</v>
      </c>
      <c r="E23" s="150">
        <f t="shared" si="2"/>
        <v>40</v>
      </c>
      <c r="F23" s="146">
        <f>98*1.7</f>
        <v>166.6</v>
      </c>
      <c r="G23" s="147">
        <f t="shared" si="3"/>
        <v>6664</v>
      </c>
      <c r="J23"/>
      <c r="K23"/>
      <c r="L23"/>
      <c r="M23"/>
    </row>
    <row r="24" spans="1:13" s="122" customFormat="1" ht="20.100000000000001" customHeight="1" x14ac:dyDescent="0.25">
      <c r="A24" s="149" t="s">
        <v>98</v>
      </c>
      <c r="B24" s="145">
        <v>1</v>
      </c>
      <c r="C24" s="145">
        <v>4</v>
      </c>
      <c r="D24" s="145">
        <v>2</v>
      </c>
      <c r="E24" s="150">
        <f t="shared" si="2"/>
        <v>8</v>
      </c>
      <c r="F24" s="146">
        <f>148.25*1.7</f>
        <v>252.02500000000001</v>
      </c>
      <c r="G24" s="147">
        <f t="shared" si="3"/>
        <v>2016.2</v>
      </c>
      <c r="J24"/>
      <c r="K24"/>
      <c r="L24"/>
      <c r="M24"/>
    </row>
    <row r="25" spans="1:13" s="122" customFormat="1" ht="20.100000000000001" customHeight="1" x14ac:dyDescent="0.25">
      <c r="A25" s="149" t="s">
        <v>103</v>
      </c>
      <c r="B25" s="145">
        <v>1</v>
      </c>
      <c r="C25" s="145">
        <v>4</v>
      </c>
      <c r="D25" s="145">
        <v>2</v>
      </c>
      <c r="E25" s="150">
        <f t="shared" si="2"/>
        <v>8</v>
      </c>
      <c r="F25" s="146">
        <f>106*1.7</f>
        <v>180.2</v>
      </c>
      <c r="G25" s="147">
        <f t="shared" si="3"/>
        <v>1441.6</v>
      </c>
      <c r="J25"/>
      <c r="K25"/>
      <c r="L25"/>
      <c r="M25"/>
    </row>
    <row r="26" spans="1:13" s="122" customFormat="1" ht="20.100000000000001" customHeight="1" x14ac:dyDescent="0.25">
      <c r="A26" s="149"/>
      <c r="B26" s="145"/>
      <c r="C26" s="145"/>
      <c r="D26" s="145"/>
      <c r="E26" s="150"/>
      <c r="F26" s="146"/>
      <c r="G26" s="147">
        <f t="shared" si="3"/>
        <v>0</v>
      </c>
      <c r="J26"/>
      <c r="K26"/>
      <c r="L26"/>
      <c r="M26"/>
    </row>
    <row r="27" spans="1:13" s="122" customFormat="1" ht="20.100000000000001" customHeight="1" x14ac:dyDescent="0.25">
      <c r="A27" s="149"/>
      <c r="B27" s="145"/>
      <c r="C27" s="145"/>
      <c r="D27" s="145"/>
      <c r="E27" s="150"/>
      <c r="F27" s="146"/>
      <c r="G27" s="147">
        <f t="shared" si="3"/>
        <v>0</v>
      </c>
      <c r="J27"/>
      <c r="K27"/>
      <c r="L27"/>
      <c r="M27"/>
    </row>
    <row r="28" spans="1:13" s="122" customFormat="1" ht="20.100000000000001" customHeight="1" x14ac:dyDescent="0.25">
      <c r="A28" s="149"/>
      <c r="B28" s="145"/>
      <c r="C28" s="145"/>
      <c r="D28" s="145"/>
      <c r="E28" s="150"/>
      <c r="F28" s="146"/>
      <c r="G28" s="147">
        <f t="shared" si="3"/>
        <v>0</v>
      </c>
      <c r="J28"/>
      <c r="K28"/>
      <c r="L28"/>
      <c r="M28"/>
    </row>
    <row r="29" spans="1:13" x14ac:dyDescent="0.25">
      <c r="A29" s="166" t="s">
        <v>107</v>
      </c>
      <c r="B29" s="167"/>
      <c r="C29" s="167"/>
      <c r="D29" s="167"/>
      <c r="E29" s="167"/>
      <c r="F29" s="168"/>
      <c r="G29" s="152">
        <f>SUM(G21:G28)</f>
        <v>17533.8</v>
      </c>
    </row>
    <row r="31" spans="1:13" x14ac:dyDescent="0.25">
      <c r="A31" s="164" t="s">
        <v>112</v>
      </c>
      <c r="B31" s="165"/>
      <c r="C31" s="122"/>
      <c r="D31" s="122"/>
    </row>
    <row r="32" spans="1:13" ht="7.5" customHeight="1" x14ac:dyDescent="0.25"/>
    <row r="33" spans="1:13" x14ac:dyDescent="0.25">
      <c r="A33" s="144" t="s">
        <v>84</v>
      </c>
      <c r="B33" s="144" t="s">
        <v>93</v>
      </c>
      <c r="C33" s="148" t="s">
        <v>92</v>
      </c>
      <c r="D33" s="144" t="s">
        <v>97</v>
      </c>
      <c r="E33" s="144" t="s">
        <v>94</v>
      </c>
      <c r="F33" s="144" t="s">
        <v>86</v>
      </c>
      <c r="G33" s="144" t="s">
        <v>78</v>
      </c>
    </row>
    <row r="34" spans="1:13" s="122" customFormat="1" ht="20.100000000000001" customHeight="1" x14ac:dyDescent="0.25">
      <c r="A34" s="149" t="s">
        <v>95</v>
      </c>
      <c r="B34" s="145">
        <v>4</v>
      </c>
      <c r="C34" s="145">
        <v>2</v>
      </c>
      <c r="D34" s="145">
        <v>11</v>
      </c>
      <c r="E34" s="150">
        <f t="shared" ref="E34:E41" si="4">B34*C34*D34</f>
        <v>88</v>
      </c>
      <c r="F34" s="146">
        <f>109*2.2</f>
        <v>239.8</v>
      </c>
      <c r="G34" s="147">
        <f t="shared" ref="G34:G43" si="5">E34*F34</f>
        <v>21102.400000000001</v>
      </c>
      <c r="J34"/>
      <c r="K34"/>
      <c r="L34"/>
      <c r="M34"/>
    </row>
    <row r="35" spans="1:13" s="122" customFormat="1" ht="20.100000000000001" customHeight="1" x14ac:dyDescent="0.25">
      <c r="A35" s="149" t="s">
        <v>110</v>
      </c>
      <c r="B35" s="145">
        <v>1</v>
      </c>
      <c r="C35" s="145">
        <v>2</v>
      </c>
      <c r="D35" s="145">
        <v>11</v>
      </c>
      <c r="E35" s="150">
        <f>B35*C35*D35</f>
        <v>22</v>
      </c>
      <c r="F35" s="146">
        <f>109*2.2</f>
        <v>239.8</v>
      </c>
      <c r="G35" s="147">
        <f>E35*F35</f>
        <v>5275.6</v>
      </c>
      <c r="J35"/>
      <c r="K35"/>
      <c r="L35"/>
      <c r="M35"/>
    </row>
    <row r="36" spans="1:13" s="122" customFormat="1" ht="20.100000000000001" customHeight="1" x14ac:dyDescent="0.25">
      <c r="A36" s="149" t="s">
        <v>96</v>
      </c>
      <c r="B36" s="145">
        <v>5</v>
      </c>
      <c r="C36" s="145">
        <v>2</v>
      </c>
      <c r="D36" s="145">
        <v>11</v>
      </c>
      <c r="E36" s="150">
        <f t="shared" si="4"/>
        <v>110</v>
      </c>
      <c r="F36" s="146">
        <f>98*2.2</f>
        <v>215.60000000000002</v>
      </c>
      <c r="G36" s="147">
        <f t="shared" si="5"/>
        <v>23716.000000000004</v>
      </c>
      <c r="J36"/>
      <c r="K36"/>
      <c r="L36"/>
      <c r="M36"/>
    </row>
    <row r="37" spans="1:13" s="122" customFormat="1" ht="20.100000000000001" customHeight="1" x14ac:dyDescent="0.25">
      <c r="A37" s="149" t="s">
        <v>98</v>
      </c>
      <c r="B37" s="145">
        <v>1</v>
      </c>
      <c r="C37" s="145">
        <v>2</v>
      </c>
      <c r="D37" s="145">
        <v>11</v>
      </c>
      <c r="E37" s="150">
        <f t="shared" si="4"/>
        <v>22</v>
      </c>
      <c r="F37" s="146">
        <f>148.25*2.2</f>
        <v>326.15000000000003</v>
      </c>
      <c r="G37" s="147">
        <f t="shared" si="5"/>
        <v>7175.3000000000011</v>
      </c>
      <c r="J37"/>
      <c r="K37"/>
      <c r="L37"/>
      <c r="M37"/>
    </row>
    <row r="38" spans="1:13" s="122" customFormat="1" ht="20.100000000000001" customHeight="1" x14ac:dyDescent="0.25">
      <c r="A38" s="149" t="s">
        <v>103</v>
      </c>
      <c r="B38" s="145">
        <v>1</v>
      </c>
      <c r="C38" s="145">
        <v>2</v>
      </c>
      <c r="D38" s="145">
        <v>11</v>
      </c>
      <c r="E38" s="150">
        <f t="shared" si="4"/>
        <v>22</v>
      </c>
      <c r="F38" s="146">
        <f>106*2.2</f>
        <v>233.20000000000002</v>
      </c>
      <c r="G38" s="147">
        <f t="shared" si="5"/>
        <v>5130.4000000000005</v>
      </c>
      <c r="J38"/>
      <c r="K38"/>
      <c r="L38"/>
      <c r="M38"/>
    </row>
    <row r="39" spans="1:13" s="122" customFormat="1" ht="20.100000000000001" customHeight="1" x14ac:dyDescent="0.25">
      <c r="A39" s="149" t="s">
        <v>99</v>
      </c>
      <c r="B39" s="145">
        <v>1</v>
      </c>
      <c r="C39" s="145">
        <v>1</v>
      </c>
      <c r="D39" s="145">
        <v>11</v>
      </c>
      <c r="E39" s="150">
        <f t="shared" si="4"/>
        <v>11</v>
      </c>
      <c r="F39" s="146">
        <f>178.5*2.2</f>
        <v>392.70000000000005</v>
      </c>
      <c r="G39" s="147">
        <f t="shared" si="5"/>
        <v>4319.7000000000007</v>
      </c>
      <c r="J39"/>
      <c r="K39"/>
      <c r="L39"/>
      <c r="M39"/>
    </row>
    <row r="40" spans="1:13" s="122" customFormat="1" ht="20.100000000000001" customHeight="1" x14ac:dyDescent="0.25">
      <c r="A40" s="149" t="s">
        <v>102</v>
      </c>
      <c r="B40" s="145">
        <v>1</v>
      </c>
      <c r="C40" s="145">
        <v>1</v>
      </c>
      <c r="D40" s="145">
        <v>11</v>
      </c>
      <c r="E40" s="150">
        <f t="shared" si="4"/>
        <v>11</v>
      </c>
      <c r="F40" s="146">
        <f>115*2.2</f>
        <v>253.00000000000003</v>
      </c>
      <c r="G40" s="147">
        <f t="shared" si="5"/>
        <v>2783.0000000000005</v>
      </c>
      <c r="J40"/>
      <c r="K40"/>
      <c r="L40"/>
      <c r="M40"/>
    </row>
    <row r="41" spans="1:13" s="122" customFormat="1" ht="20.100000000000001" customHeight="1" x14ac:dyDescent="0.25">
      <c r="A41" s="149" t="s">
        <v>104</v>
      </c>
      <c r="B41" s="145">
        <v>1</v>
      </c>
      <c r="C41" s="145">
        <v>1</v>
      </c>
      <c r="D41" s="145">
        <v>11</v>
      </c>
      <c r="E41" s="150">
        <f t="shared" si="4"/>
        <v>11</v>
      </c>
      <c r="F41" s="146">
        <f>115*2.2</f>
        <v>253.00000000000003</v>
      </c>
      <c r="G41" s="147">
        <f t="shared" si="5"/>
        <v>2783.0000000000005</v>
      </c>
      <c r="J41"/>
      <c r="K41"/>
      <c r="L41"/>
      <c r="M41"/>
    </row>
    <row r="42" spans="1:13" s="122" customFormat="1" ht="20.100000000000001" customHeight="1" x14ac:dyDescent="0.25">
      <c r="A42" s="149"/>
      <c r="B42" s="145"/>
      <c r="C42" s="145"/>
      <c r="D42" s="145"/>
      <c r="E42" s="150"/>
      <c r="F42" s="146"/>
      <c r="G42" s="147">
        <f t="shared" si="5"/>
        <v>0</v>
      </c>
      <c r="J42"/>
      <c r="K42"/>
      <c r="L42"/>
      <c r="M42"/>
    </row>
    <row r="43" spans="1:13" s="122" customFormat="1" ht="20.100000000000001" customHeight="1" x14ac:dyDescent="0.25">
      <c r="A43" s="149"/>
      <c r="B43" s="145"/>
      <c r="C43" s="145"/>
      <c r="D43" s="145"/>
      <c r="E43" s="150"/>
      <c r="F43" s="146"/>
      <c r="G43" s="147">
        <f t="shared" si="5"/>
        <v>0</v>
      </c>
      <c r="J43"/>
      <c r="K43"/>
      <c r="L43"/>
      <c r="M43"/>
    </row>
    <row r="44" spans="1:13" x14ac:dyDescent="0.25">
      <c r="A44" s="166" t="s">
        <v>108</v>
      </c>
      <c r="B44" s="167"/>
      <c r="C44" s="167"/>
      <c r="D44" s="167"/>
      <c r="E44" s="167"/>
      <c r="F44" s="168"/>
      <c r="G44" s="152">
        <f>SUM(G34:G43)</f>
        <v>72285.400000000009</v>
      </c>
    </row>
    <row r="46" spans="1:13" x14ac:dyDescent="0.25">
      <c r="A46" s="164" t="s">
        <v>105</v>
      </c>
      <c r="B46" s="165"/>
      <c r="C46" s="122"/>
      <c r="D46" s="122"/>
    </row>
    <row r="47" spans="1:13" ht="7.5" customHeight="1" x14ac:dyDescent="0.25"/>
    <row r="48" spans="1:13" x14ac:dyDescent="0.25">
      <c r="A48" s="144" t="s">
        <v>84</v>
      </c>
      <c r="B48" s="144" t="s">
        <v>93</v>
      </c>
      <c r="C48" s="148" t="s">
        <v>92</v>
      </c>
      <c r="D48" s="144" t="s">
        <v>97</v>
      </c>
      <c r="E48" s="144" t="s">
        <v>94</v>
      </c>
      <c r="F48" s="144" t="s">
        <v>86</v>
      </c>
      <c r="G48" s="144" t="s">
        <v>78</v>
      </c>
    </row>
    <row r="49" spans="1:13" s="122" customFormat="1" ht="20.100000000000001" customHeight="1" x14ac:dyDescent="0.25">
      <c r="A49" s="149" t="s">
        <v>95</v>
      </c>
      <c r="B49" s="145">
        <v>3</v>
      </c>
      <c r="C49" s="145">
        <v>1</v>
      </c>
      <c r="D49" s="145">
        <v>8.8000000000000007</v>
      </c>
      <c r="E49" s="150">
        <f t="shared" ref="E49:E50" si="6">B49*C49*D49</f>
        <v>26.400000000000002</v>
      </c>
      <c r="F49" s="146">
        <v>109</v>
      </c>
      <c r="G49" s="147">
        <f t="shared" ref="G49:G54" si="7">E49*F49</f>
        <v>2877.6000000000004</v>
      </c>
      <c r="J49"/>
      <c r="K49"/>
      <c r="L49"/>
      <c r="M49"/>
    </row>
    <row r="50" spans="1:13" s="122" customFormat="1" ht="20.100000000000001" customHeight="1" x14ac:dyDescent="0.25">
      <c r="A50" s="149" t="s">
        <v>96</v>
      </c>
      <c r="B50" s="145">
        <v>3</v>
      </c>
      <c r="C50" s="145">
        <v>1</v>
      </c>
      <c r="D50" s="145">
        <v>8.8000000000000007</v>
      </c>
      <c r="E50" s="150">
        <f t="shared" si="6"/>
        <v>26.400000000000002</v>
      </c>
      <c r="F50" s="146">
        <v>98</v>
      </c>
      <c r="G50" s="147">
        <f t="shared" si="7"/>
        <v>2587.2000000000003</v>
      </c>
      <c r="J50"/>
      <c r="K50"/>
      <c r="L50"/>
      <c r="M50"/>
    </row>
    <row r="51" spans="1:13" s="122" customFormat="1" ht="20.100000000000001" customHeight="1" x14ac:dyDescent="0.25">
      <c r="A51" s="149"/>
      <c r="B51" s="145"/>
      <c r="C51" s="145"/>
      <c r="D51" s="145"/>
      <c r="E51" s="150"/>
      <c r="F51" s="146"/>
      <c r="G51" s="147">
        <f t="shared" si="7"/>
        <v>0</v>
      </c>
      <c r="J51"/>
      <c r="K51"/>
      <c r="L51"/>
      <c r="M51"/>
    </row>
    <row r="52" spans="1:13" s="122" customFormat="1" ht="20.100000000000001" customHeight="1" x14ac:dyDescent="0.25">
      <c r="A52" s="149"/>
      <c r="B52" s="145"/>
      <c r="C52" s="145"/>
      <c r="D52" s="145"/>
      <c r="E52" s="150"/>
      <c r="F52" s="146"/>
      <c r="G52" s="147">
        <f t="shared" si="7"/>
        <v>0</v>
      </c>
      <c r="J52"/>
      <c r="K52"/>
      <c r="L52"/>
      <c r="M52"/>
    </row>
    <row r="53" spans="1:13" s="122" customFormat="1" ht="20.100000000000001" customHeight="1" x14ac:dyDescent="0.25">
      <c r="A53" s="149"/>
      <c r="B53" s="145"/>
      <c r="C53" s="145"/>
      <c r="D53" s="145"/>
      <c r="E53" s="150"/>
      <c r="F53" s="146"/>
      <c r="G53" s="147">
        <f t="shared" si="7"/>
        <v>0</v>
      </c>
      <c r="J53"/>
      <c r="K53"/>
      <c r="L53"/>
      <c r="M53"/>
    </row>
    <row r="54" spans="1:13" s="122" customFormat="1" ht="20.100000000000001" customHeight="1" x14ac:dyDescent="0.25">
      <c r="A54" s="149"/>
      <c r="B54" s="145"/>
      <c r="C54" s="145"/>
      <c r="D54" s="145"/>
      <c r="E54" s="150"/>
      <c r="F54" s="146"/>
      <c r="G54" s="147">
        <f t="shared" si="7"/>
        <v>0</v>
      </c>
      <c r="J54"/>
      <c r="K54"/>
      <c r="L54"/>
      <c r="M54"/>
    </row>
    <row r="55" spans="1:13" x14ac:dyDescent="0.25">
      <c r="A55" s="166" t="s">
        <v>109</v>
      </c>
      <c r="B55" s="167"/>
      <c r="C55" s="167"/>
      <c r="D55" s="167"/>
      <c r="E55" s="167"/>
      <c r="F55" s="168"/>
      <c r="G55" s="152">
        <f>SUM(G49:G54)</f>
        <v>5464.8000000000011</v>
      </c>
    </row>
    <row r="56" spans="1:13" ht="8.25" customHeight="1" x14ac:dyDescent="0.25"/>
    <row r="57" spans="1:13" ht="24" customHeight="1" x14ac:dyDescent="0.25">
      <c r="A57" s="170" t="s">
        <v>116</v>
      </c>
      <c r="B57" s="171"/>
      <c r="C57" s="171"/>
      <c r="D57" s="171"/>
      <c r="E57" s="171"/>
      <c r="F57" s="172"/>
      <c r="G57" s="154">
        <f>G16+G29+G44+G55</f>
        <v>144502.39999999999</v>
      </c>
    </row>
    <row r="59" spans="1:13" x14ac:dyDescent="0.25">
      <c r="A59" s="156" t="s">
        <v>114</v>
      </c>
      <c r="B59" s="157"/>
      <c r="C59" s="157"/>
      <c r="D59" s="157"/>
      <c r="E59" s="157"/>
      <c r="F59" s="157"/>
      <c r="G59" s="158"/>
    </row>
    <row r="60" spans="1:13" ht="5.25" customHeight="1" x14ac:dyDescent="0.25"/>
    <row r="61" spans="1:13" s="122" customFormat="1" ht="20.25" customHeight="1" x14ac:dyDescent="0.25">
      <c r="A61" s="169" t="s">
        <v>115</v>
      </c>
      <c r="B61" s="169"/>
      <c r="C61" s="169"/>
      <c r="D61" s="169"/>
      <c r="E61" s="169"/>
      <c r="F61" s="169"/>
      <c r="G61" s="159">
        <v>4800</v>
      </c>
    </row>
    <row r="64" spans="1:13" ht="21" customHeight="1" x14ac:dyDescent="0.25">
      <c r="A64" s="170" t="s">
        <v>113</v>
      </c>
      <c r="B64" s="171"/>
      <c r="C64" s="171"/>
      <c r="D64" s="171"/>
      <c r="E64" s="171"/>
      <c r="F64" s="172"/>
      <c r="G64" s="155">
        <f>G57+G61</f>
        <v>149302.39999999999</v>
      </c>
    </row>
    <row r="67" spans="7:7" x14ac:dyDescent="0.25">
      <c r="G67" s="142">
        <v>18985.550000000003</v>
      </c>
    </row>
  </sheetData>
  <mergeCells count="11">
    <mergeCell ref="A61:F61"/>
    <mergeCell ref="A64:F64"/>
    <mergeCell ref="A44:F44"/>
    <mergeCell ref="A46:B46"/>
    <mergeCell ref="A55:F55"/>
    <mergeCell ref="A57:F57"/>
    <mergeCell ref="A31:B31"/>
    <mergeCell ref="A5:B5"/>
    <mergeCell ref="A16:F16"/>
    <mergeCell ref="A18:B18"/>
    <mergeCell ref="A29:F29"/>
  </mergeCells>
  <pageMargins left="0.51181102362204722" right="0.04" top="0.47" bottom="0.49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E43D-B3EA-4AF4-8E19-52BCB09A9114}">
  <dimension ref="A1:M46"/>
  <sheetViews>
    <sheetView showGridLines="0" topLeftCell="A2" zoomScale="70" zoomScaleNormal="85" zoomScaleSheetLayoutView="90" workbookViewId="0">
      <selection activeCell="T15" sqref="T15"/>
    </sheetView>
  </sheetViews>
  <sheetFormatPr defaultRowHeight="15" x14ac:dyDescent="0.25"/>
  <cols>
    <col min="1" max="1" width="24.5703125" bestFit="1" customWidth="1"/>
    <col min="2" max="2" width="18.28515625" customWidth="1"/>
    <col min="3" max="3" width="16" bestFit="1" customWidth="1"/>
    <col min="4" max="4" width="23.7109375" customWidth="1"/>
    <col min="5" max="5" width="15.85546875" bestFit="1" customWidth="1"/>
    <col min="6" max="6" width="16.5703125" bestFit="1" customWidth="1"/>
    <col min="7" max="7" width="22.85546875" bestFit="1" customWidth="1"/>
    <col min="8" max="8" width="18.42578125" customWidth="1"/>
    <col min="11" max="11" width="16.140625" bestFit="1" customWidth="1"/>
  </cols>
  <sheetData>
    <row r="1" spans="1:13" x14ac:dyDescent="0.25">
      <c r="A1" s="120"/>
      <c r="B1" s="123"/>
    </row>
    <row r="2" spans="1:13" ht="18.75" x14ac:dyDescent="0.25">
      <c r="A2" s="151" t="s">
        <v>118</v>
      </c>
    </row>
    <row r="4" spans="1:13" x14ac:dyDescent="0.25">
      <c r="B4" s="143"/>
      <c r="C4" s="143"/>
      <c r="D4" s="123"/>
    </row>
    <row r="5" spans="1:13" x14ac:dyDescent="0.25">
      <c r="A5" s="164" t="s">
        <v>100</v>
      </c>
      <c r="B5" s="165"/>
      <c r="C5" s="122"/>
      <c r="D5" s="122"/>
    </row>
    <row r="6" spans="1:13" ht="7.5" customHeight="1" x14ac:dyDescent="0.25"/>
    <row r="7" spans="1:13" x14ac:dyDescent="0.25">
      <c r="A7" s="144" t="s">
        <v>84</v>
      </c>
      <c r="B7" s="144" t="s">
        <v>93</v>
      </c>
      <c r="C7" s="148" t="s">
        <v>92</v>
      </c>
      <c r="D7" s="144" t="s">
        <v>97</v>
      </c>
      <c r="E7" s="144" t="s">
        <v>94</v>
      </c>
      <c r="F7" s="144" t="s">
        <v>86</v>
      </c>
      <c r="G7" s="144" t="s">
        <v>78</v>
      </c>
    </row>
    <row r="8" spans="1:13" s="122" customFormat="1" ht="20.100000000000001" customHeight="1" x14ac:dyDescent="0.25">
      <c r="A8" s="149" t="s">
        <v>95</v>
      </c>
      <c r="B8" s="145">
        <v>4</v>
      </c>
      <c r="C8" s="145">
        <v>1</v>
      </c>
      <c r="D8" s="145">
        <v>8.8000000000000007</v>
      </c>
      <c r="E8" s="150">
        <f t="shared" ref="E8:E12" si="0">B8*C8*D8</f>
        <v>35.200000000000003</v>
      </c>
      <c r="F8" s="146">
        <v>109</v>
      </c>
      <c r="G8" s="147">
        <f t="shared" ref="G8:G14" si="1">E8*F8</f>
        <v>3836.8</v>
      </c>
      <c r="J8"/>
      <c r="K8"/>
      <c r="L8"/>
      <c r="M8"/>
    </row>
    <row r="9" spans="1:13" s="122" customFormat="1" ht="20.100000000000001" customHeight="1" x14ac:dyDescent="0.25">
      <c r="A9" s="149" t="s">
        <v>110</v>
      </c>
      <c r="B9" s="145">
        <v>1</v>
      </c>
      <c r="C9" s="145">
        <v>1</v>
      </c>
      <c r="D9" s="145">
        <v>8.8000000000000007</v>
      </c>
      <c r="E9" s="150">
        <f t="shared" si="0"/>
        <v>8.8000000000000007</v>
      </c>
      <c r="F9" s="146">
        <v>109</v>
      </c>
      <c r="G9" s="147">
        <f t="shared" si="1"/>
        <v>959.2</v>
      </c>
      <c r="J9"/>
      <c r="K9"/>
      <c r="L9"/>
      <c r="M9"/>
    </row>
    <row r="10" spans="1:13" s="122" customFormat="1" ht="20.100000000000001" customHeight="1" x14ac:dyDescent="0.25">
      <c r="A10" s="149" t="s">
        <v>96</v>
      </c>
      <c r="B10" s="145">
        <v>2</v>
      </c>
      <c r="C10" s="145">
        <v>1</v>
      </c>
      <c r="D10" s="145">
        <v>8.8000000000000007</v>
      </c>
      <c r="E10" s="150">
        <f>B10*C10*D10</f>
        <v>17.600000000000001</v>
      </c>
      <c r="F10" s="146">
        <v>98</v>
      </c>
      <c r="G10" s="147">
        <f>E10*F10</f>
        <v>1724.8000000000002</v>
      </c>
      <c r="J10"/>
      <c r="K10"/>
      <c r="L10"/>
      <c r="M10"/>
    </row>
    <row r="11" spans="1:13" s="122" customFormat="1" ht="20.100000000000001" customHeight="1" x14ac:dyDescent="0.25">
      <c r="A11" s="149" t="s">
        <v>98</v>
      </c>
      <c r="B11" s="145">
        <v>1</v>
      </c>
      <c r="C11" s="145">
        <v>1</v>
      </c>
      <c r="D11" s="145">
        <v>8.8000000000000007</v>
      </c>
      <c r="E11" s="150">
        <f t="shared" si="0"/>
        <v>8.8000000000000007</v>
      </c>
      <c r="F11" s="146">
        <v>148.25</v>
      </c>
      <c r="G11" s="147">
        <f t="shared" si="1"/>
        <v>1304.6000000000001</v>
      </c>
      <c r="J11"/>
      <c r="K11"/>
      <c r="L11"/>
      <c r="M11"/>
    </row>
    <row r="12" spans="1:13" s="122" customFormat="1" ht="20.100000000000001" customHeight="1" x14ac:dyDescent="0.25">
      <c r="A12" s="149" t="s">
        <v>103</v>
      </c>
      <c r="B12" s="145">
        <v>1</v>
      </c>
      <c r="C12" s="145">
        <v>1</v>
      </c>
      <c r="D12" s="145">
        <v>8.8000000000000007</v>
      </c>
      <c r="E12" s="150">
        <f t="shared" si="0"/>
        <v>8.8000000000000007</v>
      </c>
      <c r="F12" s="146">
        <v>106</v>
      </c>
      <c r="G12" s="147">
        <f t="shared" si="1"/>
        <v>932.80000000000007</v>
      </c>
      <c r="J12"/>
      <c r="K12"/>
      <c r="L12"/>
      <c r="M12"/>
    </row>
    <row r="13" spans="1:13" s="122" customFormat="1" ht="20.100000000000001" customHeight="1" x14ac:dyDescent="0.25">
      <c r="A13" s="149"/>
      <c r="B13" s="145"/>
      <c r="C13" s="145"/>
      <c r="D13" s="145"/>
      <c r="E13" s="150"/>
      <c r="F13" s="146"/>
      <c r="G13" s="147">
        <f t="shared" si="1"/>
        <v>0</v>
      </c>
      <c r="J13"/>
      <c r="K13"/>
      <c r="L13"/>
      <c r="M13"/>
    </row>
    <row r="14" spans="1:13" s="122" customFormat="1" ht="20.100000000000001" customHeight="1" x14ac:dyDescent="0.25">
      <c r="A14" s="149"/>
      <c r="B14" s="145"/>
      <c r="C14" s="145"/>
      <c r="D14" s="145"/>
      <c r="E14" s="150"/>
      <c r="F14" s="146"/>
      <c r="G14" s="147">
        <f t="shared" si="1"/>
        <v>0</v>
      </c>
      <c r="J14"/>
      <c r="K14"/>
      <c r="L14"/>
      <c r="M14"/>
    </row>
    <row r="15" spans="1:13" x14ac:dyDescent="0.25">
      <c r="A15" s="166" t="s">
        <v>106</v>
      </c>
      <c r="B15" s="167"/>
      <c r="C15" s="167"/>
      <c r="D15" s="167"/>
      <c r="E15" s="167"/>
      <c r="F15" s="168"/>
      <c r="G15" s="152">
        <f>SUM(G8:G14)</f>
        <v>8758.2000000000007</v>
      </c>
    </row>
    <row r="16" spans="1:13" x14ac:dyDescent="0.25">
      <c r="G16" s="153"/>
    </row>
    <row r="17" spans="1:13" x14ac:dyDescent="0.25">
      <c r="A17" s="164" t="s">
        <v>101</v>
      </c>
      <c r="B17" s="165"/>
      <c r="C17" s="122"/>
      <c r="D17" s="122"/>
    </row>
    <row r="18" spans="1:13" ht="7.5" customHeight="1" x14ac:dyDescent="0.25"/>
    <row r="19" spans="1:13" x14ac:dyDescent="0.25">
      <c r="A19" s="144" t="s">
        <v>84</v>
      </c>
      <c r="B19" s="144" t="s">
        <v>93</v>
      </c>
      <c r="C19" s="148" t="s">
        <v>92</v>
      </c>
      <c r="D19" s="144" t="s">
        <v>97</v>
      </c>
      <c r="E19" s="144" t="s">
        <v>94</v>
      </c>
      <c r="F19" s="144" t="s">
        <v>86</v>
      </c>
      <c r="G19" s="144" t="s">
        <v>78</v>
      </c>
    </row>
    <row r="20" spans="1:13" s="122" customFormat="1" ht="20.100000000000001" customHeight="1" x14ac:dyDescent="0.25">
      <c r="A20" s="149" t="s">
        <v>95</v>
      </c>
      <c r="B20" s="145">
        <v>4</v>
      </c>
      <c r="C20" s="145">
        <v>1</v>
      </c>
      <c r="D20" s="145">
        <v>2</v>
      </c>
      <c r="E20" s="150">
        <f t="shared" ref="E20:E24" si="2">B20*C20*D20</f>
        <v>8</v>
      </c>
      <c r="F20" s="146">
        <f>109*1.7</f>
        <v>185.29999999999998</v>
      </c>
      <c r="G20" s="147">
        <f t="shared" ref="G20:G27" si="3">E20*F20</f>
        <v>1482.3999999999999</v>
      </c>
      <c r="J20"/>
      <c r="K20"/>
      <c r="L20"/>
      <c r="M20"/>
    </row>
    <row r="21" spans="1:13" s="122" customFormat="1" ht="20.100000000000001" customHeight="1" x14ac:dyDescent="0.25">
      <c r="A21" s="149" t="s">
        <v>110</v>
      </c>
      <c r="B21" s="145">
        <v>1</v>
      </c>
      <c r="C21" s="145">
        <v>1</v>
      </c>
      <c r="D21" s="145">
        <v>2</v>
      </c>
      <c r="E21" s="150">
        <f>B21*C21*D21</f>
        <v>2</v>
      </c>
      <c r="F21" s="146">
        <f>109*0.7</f>
        <v>76.3</v>
      </c>
      <c r="G21" s="147">
        <f>E21*F21</f>
        <v>152.6</v>
      </c>
      <c r="J21"/>
      <c r="K21"/>
      <c r="L21"/>
      <c r="M21"/>
    </row>
    <row r="22" spans="1:13" s="122" customFormat="1" ht="20.100000000000001" customHeight="1" x14ac:dyDescent="0.25">
      <c r="A22" s="149" t="s">
        <v>96</v>
      </c>
      <c r="B22" s="145">
        <v>2</v>
      </c>
      <c r="C22" s="145">
        <v>1</v>
      </c>
      <c r="D22" s="145">
        <v>2</v>
      </c>
      <c r="E22" s="150">
        <f t="shared" si="2"/>
        <v>4</v>
      </c>
      <c r="F22" s="146">
        <f>98*0.7</f>
        <v>68.599999999999994</v>
      </c>
      <c r="G22" s="147">
        <f t="shared" si="3"/>
        <v>274.39999999999998</v>
      </c>
      <c r="J22"/>
      <c r="K22"/>
      <c r="L22"/>
      <c r="M22"/>
    </row>
    <row r="23" spans="1:13" s="122" customFormat="1" ht="20.100000000000001" customHeight="1" x14ac:dyDescent="0.25">
      <c r="A23" s="149" t="s">
        <v>98</v>
      </c>
      <c r="B23" s="145">
        <v>1</v>
      </c>
      <c r="C23" s="145">
        <v>1</v>
      </c>
      <c r="D23" s="145">
        <v>2</v>
      </c>
      <c r="E23" s="150">
        <f t="shared" si="2"/>
        <v>2</v>
      </c>
      <c r="F23" s="146">
        <f>148.25*0.7</f>
        <v>103.77499999999999</v>
      </c>
      <c r="G23" s="147">
        <f t="shared" si="3"/>
        <v>207.54999999999998</v>
      </c>
      <c r="J23"/>
      <c r="K23"/>
      <c r="L23"/>
      <c r="M23"/>
    </row>
    <row r="24" spans="1:13" s="122" customFormat="1" ht="20.100000000000001" customHeight="1" x14ac:dyDescent="0.25">
      <c r="A24" s="149" t="s">
        <v>103</v>
      </c>
      <c r="B24" s="145">
        <v>1</v>
      </c>
      <c r="C24" s="145">
        <v>1</v>
      </c>
      <c r="D24" s="145">
        <v>2</v>
      </c>
      <c r="E24" s="150">
        <f t="shared" si="2"/>
        <v>2</v>
      </c>
      <c r="F24" s="146">
        <f>106*0.7</f>
        <v>74.199999999999989</v>
      </c>
      <c r="G24" s="147">
        <f t="shared" si="3"/>
        <v>148.39999999999998</v>
      </c>
      <c r="J24"/>
      <c r="K24"/>
      <c r="L24"/>
      <c r="M24"/>
    </row>
    <row r="25" spans="1:13" s="122" customFormat="1" ht="20.100000000000001" customHeight="1" x14ac:dyDescent="0.25">
      <c r="A25" s="149"/>
      <c r="B25" s="145"/>
      <c r="C25" s="145"/>
      <c r="D25" s="145"/>
      <c r="E25" s="150"/>
      <c r="F25" s="146"/>
      <c r="G25" s="147">
        <f t="shared" si="3"/>
        <v>0</v>
      </c>
      <c r="J25"/>
      <c r="K25"/>
      <c r="L25"/>
      <c r="M25"/>
    </row>
    <row r="26" spans="1:13" s="122" customFormat="1" ht="20.100000000000001" customHeight="1" x14ac:dyDescent="0.25">
      <c r="A26" s="149"/>
      <c r="B26" s="145"/>
      <c r="C26" s="145"/>
      <c r="D26" s="145"/>
      <c r="E26" s="150"/>
      <c r="F26" s="146"/>
      <c r="G26" s="147">
        <f t="shared" si="3"/>
        <v>0</v>
      </c>
      <c r="J26"/>
      <c r="K26"/>
      <c r="L26"/>
      <c r="M26"/>
    </row>
    <row r="27" spans="1:13" s="122" customFormat="1" ht="20.100000000000001" customHeight="1" x14ac:dyDescent="0.25">
      <c r="A27" s="149"/>
      <c r="B27" s="145"/>
      <c r="C27" s="145"/>
      <c r="D27" s="145"/>
      <c r="E27" s="150"/>
      <c r="F27" s="146"/>
      <c r="G27" s="147">
        <f t="shared" si="3"/>
        <v>0</v>
      </c>
      <c r="J27"/>
      <c r="K27"/>
      <c r="L27"/>
      <c r="M27"/>
    </row>
    <row r="28" spans="1:13" x14ac:dyDescent="0.25">
      <c r="A28" s="166" t="s">
        <v>107</v>
      </c>
      <c r="B28" s="167"/>
      <c r="C28" s="167"/>
      <c r="D28" s="167"/>
      <c r="E28" s="167"/>
      <c r="F28" s="168"/>
      <c r="G28" s="152">
        <f>SUM(G20:G27)</f>
        <v>2265.35</v>
      </c>
    </row>
    <row r="30" spans="1:13" x14ac:dyDescent="0.25">
      <c r="A30" s="164" t="s">
        <v>117</v>
      </c>
      <c r="B30" s="165"/>
      <c r="C30" s="122"/>
      <c r="D30" s="122"/>
    </row>
    <row r="31" spans="1:13" ht="7.5" customHeight="1" x14ac:dyDescent="0.25"/>
    <row r="32" spans="1:13" x14ac:dyDescent="0.25">
      <c r="A32" s="144" t="s">
        <v>84</v>
      </c>
      <c r="B32" s="144" t="s">
        <v>93</v>
      </c>
      <c r="C32" s="148" t="s">
        <v>92</v>
      </c>
      <c r="D32" s="144" t="s">
        <v>97</v>
      </c>
      <c r="E32" s="144" t="s">
        <v>94</v>
      </c>
      <c r="F32" s="144" t="s">
        <v>86</v>
      </c>
      <c r="G32" s="144" t="s">
        <v>78</v>
      </c>
    </row>
    <row r="33" spans="1:13" s="122" customFormat="1" ht="20.100000000000001" customHeight="1" x14ac:dyDescent="0.25">
      <c r="A33" s="149" t="s">
        <v>95</v>
      </c>
      <c r="B33" s="145">
        <v>4</v>
      </c>
      <c r="C33" s="145">
        <v>1</v>
      </c>
      <c r="D33" s="145">
        <v>5</v>
      </c>
      <c r="E33" s="150">
        <f t="shared" ref="E33:E37" si="4">B33*C33*D33</f>
        <v>20</v>
      </c>
      <c r="F33" s="146">
        <f>109*1.6</f>
        <v>174.4</v>
      </c>
      <c r="G33" s="147">
        <f t="shared" ref="G33:G42" si="5">E33*F33</f>
        <v>3488</v>
      </c>
      <c r="J33"/>
      <c r="K33"/>
      <c r="L33"/>
      <c r="M33"/>
    </row>
    <row r="34" spans="1:13" s="122" customFormat="1" ht="20.100000000000001" customHeight="1" x14ac:dyDescent="0.25">
      <c r="A34" s="149" t="s">
        <v>110</v>
      </c>
      <c r="B34" s="145">
        <v>1</v>
      </c>
      <c r="C34" s="145">
        <v>1</v>
      </c>
      <c r="D34" s="145">
        <v>5</v>
      </c>
      <c r="E34" s="150">
        <f>B34*C34*D34</f>
        <v>5</v>
      </c>
      <c r="F34" s="146">
        <f>109*1.6</f>
        <v>174.4</v>
      </c>
      <c r="G34" s="147">
        <f>E34*F34</f>
        <v>872</v>
      </c>
      <c r="J34"/>
      <c r="K34"/>
      <c r="L34"/>
      <c r="M34"/>
    </row>
    <row r="35" spans="1:13" s="122" customFormat="1" ht="20.100000000000001" customHeight="1" x14ac:dyDescent="0.25">
      <c r="A35" s="149" t="s">
        <v>96</v>
      </c>
      <c r="B35" s="145">
        <v>2</v>
      </c>
      <c r="C35" s="145">
        <v>1</v>
      </c>
      <c r="D35" s="145">
        <v>5</v>
      </c>
      <c r="E35" s="150">
        <f t="shared" si="4"/>
        <v>10</v>
      </c>
      <c r="F35" s="146">
        <f>98*1.6</f>
        <v>156.80000000000001</v>
      </c>
      <c r="G35" s="147">
        <f t="shared" si="5"/>
        <v>1568</v>
      </c>
      <c r="J35"/>
      <c r="K35"/>
      <c r="L35"/>
      <c r="M35"/>
    </row>
    <row r="36" spans="1:13" s="122" customFormat="1" ht="20.100000000000001" customHeight="1" x14ac:dyDescent="0.25">
      <c r="A36" s="149" t="s">
        <v>98</v>
      </c>
      <c r="B36" s="145">
        <v>1</v>
      </c>
      <c r="C36" s="145">
        <v>1</v>
      </c>
      <c r="D36" s="145">
        <v>5</v>
      </c>
      <c r="E36" s="150">
        <f t="shared" si="4"/>
        <v>5</v>
      </c>
      <c r="F36" s="146">
        <f>148.25*1.6</f>
        <v>237.20000000000002</v>
      </c>
      <c r="G36" s="147">
        <f t="shared" si="5"/>
        <v>1186</v>
      </c>
      <c r="J36"/>
      <c r="K36"/>
      <c r="L36"/>
      <c r="M36"/>
    </row>
    <row r="37" spans="1:13" s="122" customFormat="1" ht="20.100000000000001" customHeight="1" x14ac:dyDescent="0.25">
      <c r="A37" s="149" t="s">
        <v>103</v>
      </c>
      <c r="B37" s="145">
        <v>1</v>
      </c>
      <c r="C37" s="145">
        <v>1</v>
      </c>
      <c r="D37" s="145">
        <v>5</v>
      </c>
      <c r="E37" s="150">
        <f t="shared" si="4"/>
        <v>5</v>
      </c>
      <c r="F37" s="146">
        <f>106*1.6</f>
        <v>169.60000000000002</v>
      </c>
      <c r="G37" s="147">
        <f t="shared" si="5"/>
        <v>848.00000000000011</v>
      </c>
      <c r="J37"/>
      <c r="K37"/>
      <c r="L37"/>
      <c r="M37"/>
    </row>
    <row r="38" spans="1:13" s="122" customFormat="1" ht="20.100000000000001" customHeight="1" x14ac:dyDescent="0.25">
      <c r="A38" s="149"/>
      <c r="B38" s="145"/>
      <c r="C38" s="145"/>
      <c r="D38" s="145"/>
      <c r="E38" s="150"/>
      <c r="F38" s="146"/>
      <c r="G38" s="147">
        <f t="shared" si="5"/>
        <v>0</v>
      </c>
      <c r="J38"/>
      <c r="K38"/>
      <c r="L38"/>
      <c r="M38"/>
    </row>
    <row r="39" spans="1:13" s="122" customFormat="1" ht="20.100000000000001" customHeight="1" x14ac:dyDescent="0.25">
      <c r="A39" s="149"/>
      <c r="B39" s="145"/>
      <c r="C39" s="145"/>
      <c r="D39" s="145"/>
      <c r="E39" s="150"/>
      <c r="F39" s="146"/>
      <c r="G39" s="147">
        <f t="shared" si="5"/>
        <v>0</v>
      </c>
      <c r="J39"/>
      <c r="K39"/>
      <c r="L39"/>
      <c r="M39"/>
    </row>
    <row r="40" spans="1:13" s="122" customFormat="1" ht="20.100000000000001" customHeight="1" x14ac:dyDescent="0.25">
      <c r="A40" s="149"/>
      <c r="B40" s="145"/>
      <c r="C40" s="145"/>
      <c r="D40" s="145"/>
      <c r="E40" s="150"/>
      <c r="F40" s="146"/>
      <c r="G40" s="147">
        <f t="shared" si="5"/>
        <v>0</v>
      </c>
      <c r="J40"/>
      <c r="K40"/>
      <c r="L40"/>
      <c r="M40"/>
    </row>
    <row r="41" spans="1:13" s="122" customFormat="1" ht="20.100000000000001" customHeight="1" x14ac:dyDescent="0.25">
      <c r="A41" s="149"/>
      <c r="B41" s="145"/>
      <c r="C41" s="145"/>
      <c r="D41" s="145"/>
      <c r="E41" s="150"/>
      <c r="F41" s="146"/>
      <c r="G41" s="147">
        <f t="shared" si="5"/>
        <v>0</v>
      </c>
      <c r="J41"/>
      <c r="K41"/>
      <c r="L41"/>
      <c r="M41"/>
    </row>
    <row r="42" spans="1:13" s="122" customFormat="1" ht="20.100000000000001" customHeight="1" x14ac:dyDescent="0.25">
      <c r="A42" s="149"/>
      <c r="B42" s="145"/>
      <c r="C42" s="145"/>
      <c r="D42" s="145"/>
      <c r="E42" s="150"/>
      <c r="F42" s="146"/>
      <c r="G42" s="147">
        <f t="shared" si="5"/>
        <v>0</v>
      </c>
      <c r="J42"/>
      <c r="K42"/>
      <c r="L42"/>
      <c r="M42"/>
    </row>
    <row r="43" spans="1:13" x14ac:dyDescent="0.25">
      <c r="A43" s="166" t="s">
        <v>108</v>
      </c>
      <c r="B43" s="167"/>
      <c r="C43" s="167"/>
      <c r="D43" s="167"/>
      <c r="E43" s="167"/>
      <c r="F43" s="168"/>
      <c r="G43" s="152">
        <f>SUM(G33:G42)</f>
        <v>7962</v>
      </c>
    </row>
    <row r="45" spans="1:13" ht="8.25" customHeight="1" x14ac:dyDescent="0.25"/>
    <row r="46" spans="1:13" ht="24" customHeight="1" x14ac:dyDescent="0.25">
      <c r="A46" s="173" t="s">
        <v>116</v>
      </c>
      <c r="B46" s="174"/>
      <c r="C46" s="174"/>
      <c r="D46" s="174"/>
      <c r="E46" s="174"/>
      <c r="F46" s="175"/>
      <c r="G46" s="154">
        <f>G15+G28+G43</f>
        <v>18985.550000000003</v>
      </c>
    </row>
  </sheetData>
  <mergeCells count="7">
    <mergeCell ref="A46:F46"/>
    <mergeCell ref="A5:B5"/>
    <mergeCell ref="A15:F15"/>
    <mergeCell ref="A17:B17"/>
    <mergeCell ref="A28:F28"/>
    <mergeCell ref="A30:B30"/>
    <mergeCell ref="A43:F43"/>
  </mergeCells>
  <pageMargins left="0.51181102362204722" right="0.04" top="0.47" bottom="0.49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412F-DBF2-410F-A32C-9E9C3C72A3B1}">
  <dimension ref="A1:M46"/>
  <sheetViews>
    <sheetView showGridLines="0" tabSelected="1" zoomScale="70" zoomScaleNormal="85" zoomScaleSheetLayoutView="90" workbookViewId="0">
      <selection activeCell="B38" sqref="B38"/>
    </sheetView>
  </sheetViews>
  <sheetFormatPr defaultRowHeight="15" x14ac:dyDescent="0.25"/>
  <cols>
    <col min="1" max="1" width="24.5703125" bestFit="1" customWidth="1"/>
    <col min="2" max="2" width="18.28515625" customWidth="1"/>
    <col min="3" max="3" width="16" bestFit="1" customWidth="1"/>
    <col min="4" max="4" width="23.7109375" customWidth="1"/>
    <col min="5" max="5" width="15.85546875" bestFit="1" customWidth="1"/>
    <col min="6" max="6" width="16.5703125" bestFit="1" customWidth="1"/>
    <col min="7" max="7" width="22.85546875" bestFit="1" customWidth="1"/>
    <col min="8" max="8" width="18.42578125" customWidth="1"/>
    <col min="11" max="11" width="16.140625" bestFit="1" customWidth="1"/>
  </cols>
  <sheetData>
    <row r="1" spans="1:13" x14ac:dyDescent="0.25">
      <c r="A1" s="120"/>
      <c r="B1" s="123"/>
    </row>
    <row r="2" spans="1:13" ht="18.75" x14ac:dyDescent="0.25">
      <c r="A2" s="151" t="s">
        <v>118</v>
      </c>
    </row>
    <row r="4" spans="1:13" x14ac:dyDescent="0.25">
      <c r="B4" s="143"/>
      <c r="C4" s="143"/>
      <c r="D4" s="123"/>
    </row>
    <row r="5" spans="1:13" x14ac:dyDescent="0.25">
      <c r="A5" s="164" t="s">
        <v>100</v>
      </c>
      <c r="B5" s="165"/>
      <c r="C5" s="122"/>
      <c r="D5" s="122"/>
    </row>
    <row r="6" spans="1:13" ht="7.5" customHeight="1" x14ac:dyDescent="0.25"/>
    <row r="7" spans="1:13" x14ac:dyDescent="0.25">
      <c r="A7" s="144" t="s">
        <v>84</v>
      </c>
      <c r="B7" s="144" t="s">
        <v>93</v>
      </c>
      <c r="C7" s="148" t="s">
        <v>92</v>
      </c>
      <c r="D7" s="144" t="s">
        <v>97</v>
      </c>
      <c r="E7" s="144" t="s">
        <v>94</v>
      </c>
      <c r="F7" s="144" t="s">
        <v>86</v>
      </c>
      <c r="G7" s="144" t="s">
        <v>78</v>
      </c>
    </row>
    <row r="8" spans="1:13" s="122" customFormat="1" ht="20.100000000000001" customHeight="1" x14ac:dyDescent="0.25">
      <c r="A8" s="149" t="s">
        <v>95</v>
      </c>
      <c r="B8" s="145"/>
      <c r="C8" s="145">
        <v>1</v>
      </c>
      <c r="D8" s="145">
        <v>8.8000000000000007</v>
      </c>
      <c r="E8" s="150">
        <f t="shared" ref="E8:E12" si="0">B8*C8*D8</f>
        <v>0</v>
      </c>
      <c r="F8" s="146">
        <v>109</v>
      </c>
      <c r="G8" s="147">
        <f t="shared" ref="G8:G14" si="1">E8*F8</f>
        <v>0</v>
      </c>
      <c r="J8"/>
      <c r="K8"/>
      <c r="L8"/>
      <c r="M8"/>
    </row>
    <row r="9" spans="1:13" s="122" customFormat="1" ht="20.100000000000001" customHeight="1" x14ac:dyDescent="0.25">
      <c r="A9" s="149" t="s">
        <v>110</v>
      </c>
      <c r="B9" s="145"/>
      <c r="C9" s="145">
        <v>1</v>
      </c>
      <c r="D9" s="145">
        <v>8.8000000000000007</v>
      </c>
      <c r="E9" s="150">
        <f t="shared" si="0"/>
        <v>0</v>
      </c>
      <c r="F9" s="146">
        <v>109</v>
      </c>
      <c r="G9" s="147">
        <f t="shared" si="1"/>
        <v>0</v>
      </c>
      <c r="J9"/>
      <c r="K9"/>
      <c r="L9"/>
      <c r="M9"/>
    </row>
    <row r="10" spans="1:13" s="122" customFormat="1" ht="20.100000000000001" customHeight="1" x14ac:dyDescent="0.25">
      <c r="A10" s="149" t="s">
        <v>96</v>
      </c>
      <c r="B10" s="145"/>
      <c r="C10" s="145">
        <v>1</v>
      </c>
      <c r="D10" s="145">
        <v>8.8000000000000007</v>
      </c>
      <c r="E10" s="150">
        <f>B10*C10*D10</f>
        <v>0</v>
      </c>
      <c r="F10" s="146">
        <v>98</v>
      </c>
      <c r="G10" s="147">
        <f>E10*F10</f>
        <v>0</v>
      </c>
      <c r="J10"/>
      <c r="K10"/>
      <c r="L10"/>
      <c r="M10"/>
    </row>
    <row r="11" spans="1:13" s="122" customFormat="1" ht="20.100000000000001" customHeight="1" x14ac:dyDescent="0.25">
      <c r="A11" s="149" t="s">
        <v>98</v>
      </c>
      <c r="B11" s="145"/>
      <c r="C11" s="145">
        <v>1</v>
      </c>
      <c r="D11" s="145">
        <v>8.8000000000000007</v>
      </c>
      <c r="E11" s="150">
        <f t="shared" si="0"/>
        <v>0</v>
      </c>
      <c r="F11" s="146">
        <v>148.25</v>
      </c>
      <c r="G11" s="147">
        <f t="shared" si="1"/>
        <v>0</v>
      </c>
      <c r="J11"/>
      <c r="K11"/>
      <c r="L11"/>
      <c r="M11"/>
    </row>
    <row r="12" spans="1:13" s="122" customFormat="1" ht="20.100000000000001" customHeight="1" x14ac:dyDescent="0.25">
      <c r="A12" s="149" t="s">
        <v>103</v>
      </c>
      <c r="B12" s="145"/>
      <c r="C12" s="145">
        <v>1</v>
      </c>
      <c r="D12" s="145">
        <v>8.8000000000000007</v>
      </c>
      <c r="E12" s="150">
        <f t="shared" si="0"/>
        <v>0</v>
      </c>
      <c r="F12" s="146">
        <v>106</v>
      </c>
      <c r="G12" s="147">
        <f t="shared" si="1"/>
        <v>0</v>
      </c>
      <c r="J12"/>
      <c r="K12"/>
      <c r="L12"/>
      <c r="M12"/>
    </row>
    <row r="13" spans="1:13" s="122" customFormat="1" ht="20.100000000000001" customHeight="1" x14ac:dyDescent="0.25">
      <c r="A13" s="149"/>
      <c r="B13" s="145"/>
      <c r="C13" s="145"/>
      <c r="D13" s="145"/>
      <c r="E13" s="150"/>
      <c r="F13" s="146"/>
      <c r="G13" s="147">
        <f t="shared" si="1"/>
        <v>0</v>
      </c>
      <c r="J13"/>
      <c r="K13"/>
      <c r="L13"/>
      <c r="M13"/>
    </row>
    <row r="14" spans="1:13" s="122" customFormat="1" ht="20.100000000000001" customHeight="1" x14ac:dyDescent="0.25">
      <c r="A14" s="149"/>
      <c r="B14" s="145"/>
      <c r="C14" s="145"/>
      <c r="D14" s="145"/>
      <c r="E14" s="150"/>
      <c r="F14" s="146"/>
      <c r="G14" s="147">
        <f t="shared" si="1"/>
        <v>0</v>
      </c>
      <c r="J14"/>
      <c r="K14"/>
      <c r="L14"/>
      <c r="M14"/>
    </row>
    <row r="15" spans="1:13" x14ac:dyDescent="0.25">
      <c r="A15" s="166" t="s">
        <v>106</v>
      </c>
      <c r="B15" s="167"/>
      <c r="C15" s="167"/>
      <c r="D15" s="167"/>
      <c r="E15" s="167"/>
      <c r="F15" s="168"/>
      <c r="G15" s="152">
        <f>SUM(G8:G14)</f>
        <v>0</v>
      </c>
    </row>
    <row r="16" spans="1:13" x14ac:dyDescent="0.25">
      <c r="G16" s="153"/>
    </row>
    <row r="17" spans="1:13" x14ac:dyDescent="0.25">
      <c r="A17" s="164" t="s">
        <v>101</v>
      </c>
      <c r="B17" s="165"/>
      <c r="C17" s="122"/>
      <c r="D17" s="122"/>
    </row>
    <row r="18" spans="1:13" ht="7.5" customHeight="1" x14ac:dyDescent="0.25"/>
    <row r="19" spans="1:13" x14ac:dyDescent="0.25">
      <c r="A19" s="144" t="s">
        <v>84</v>
      </c>
      <c r="B19" s="144" t="s">
        <v>93</v>
      </c>
      <c r="C19" s="148" t="s">
        <v>92</v>
      </c>
      <c r="D19" s="144" t="s">
        <v>97</v>
      </c>
      <c r="E19" s="144" t="s">
        <v>94</v>
      </c>
      <c r="F19" s="144" t="s">
        <v>86</v>
      </c>
      <c r="G19" s="144" t="s">
        <v>78</v>
      </c>
    </row>
    <row r="20" spans="1:13" s="122" customFormat="1" ht="20.100000000000001" customHeight="1" x14ac:dyDescent="0.25">
      <c r="A20" s="149" t="s">
        <v>95</v>
      </c>
      <c r="B20" s="145"/>
      <c r="C20" s="145">
        <v>1</v>
      </c>
      <c r="D20" s="145">
        <v>2</v>
      </c>
      <c r="E20" s="150">
        <f t="shared" ref="E20:E24" si="2">B20*C20*D20</f>
        <v>0</v>
      </c>
      <c r="F20" s="146">
        <f>109*1.7</f>
        <v>185.29999999999998</v>
      </c>
      <c r="G20" s="147">
        <f t="shared" ref="G20:G27" si="3">E20*F20</f>
        <v>0</v>
      </c>
      <c r="J20"/>
      <c r="K20"/>
      <c r="L20"/>
      <c r="M20"/>
    </row>
    <row r="21" spans="1:13" s="122" customFormat="1" ht="20.100000000000001" customHeight="1" x14ac:dyDescent="0.25">
      <c r="A21" s="149" t="s">
        <v>110</v>
      </c>
      <c r="B21" s="145"/>
      <c r="C21" s="145">
        <v>1</v>
      </c>
      <c r="D21" s="145">
        <v>2</v>
      </c>
      <c r="E21" s="150">
        <f>B21*C21*D21</f>
        <v>0</v>
      </c>
      <c r="F21" s="146">
        <f>109*0.7</f>
        <v>76.3</v>
      </c>
      <c r="G21" s="147">
        <f>E21*F21</f>
        <v>0</v>
      </c>
      <c r="J21"/>
      <c r="K21"/>
      <c r="L21"/>
      <c r="M21"/>
    </row>
    <row r="22" spans="1:13" s="122" customFormat="1" ht="20.100000000000001" customHeight="1" x14ac:dyDescent="0.25">
      <c r="A22" s="149" t="s">
        <v>96</v>
      </c>
      <c r="B22" s="145"/>
      <c r="C22" s="145">
        <v>1</v>
      </c>
      <c r="D22" s="145">
        <v>2</v>
      </c>
      <c r="E22" s="150">
        <f t="shared" si="2"/>
        <v>0</v>
      </c>
      <c r="F22" s="146">
        <f>98*0.7</f>
        <v>68.599999999999994</v>
      </c>
      <c r="G22" s="147">
        <f t="shared" si="3"/>
        <v>0</v>
      </c>
      <c r="J22"/>
      <c r="K22"/>
      <c r="L22"/>
      <c r="M22"/>
    </row>
    <row r="23" spans="1:13" s="122" customFormat="1" ht="20.100000000000001" customHeight="1" x14ac:dyDescent="0.25">
      <c r="A23" s="149" t="s">
        <v>98</v>
      </c>
      <c r="B23" s="145"/>
      <c r="C23" s="145">
        <v>1</v>
      </c>
      <c r="D23" s="145">
        <v>2</v>
      </c>
      <c r="E23" s="150">
        <f t="shared" si="2"/>
        <v>0</v>
      </c>
      <c r="F23" s="146">
        <f>148.25*0.7</f>
        <v>103.77499999999999</v>
      </c>
      <c r="G23" s="147">
        <f t="shared" si="3"/>
        <v>0</v>
      </c>
      <c r="J23"/>
      <c r="K23"/>
      <c r="L23"/>
      <c r="M23"/>
    </row>
    <row r="24" spans="1:13" s="122" customFormat="1" ht="20.100000000000001" customHeight="1" x14ac:dyDescent="0.25">
      <c r="A24" s="149" t="s">
        <v>103</v>
      </c>
      <c r="B24" s="145"/>
      <c r="C24" s="145">
        <v>1</v>
      </c>
      <c r="D24" s="145">
        <v>2</v>
      </c>
      <c r="E24" s="150">
        <f t="shared" si="2"/>
        <v>0</v>
      </c>
      <c r="F24" s="146">
        <f>106*0.7</f>
        <v>74.199999999999989</v>
      </c>
      <c r="G24" s="147">
        <f t="shared" si="3"/>
        <v>0</v>
      </c>
      <c r="J24"/>
      <c r="K24"/>
      <c r="L24"/>
      <c r="M24"/>
    </row>
    <row r="25" spans="1:13" s="122" customFormat="1" ht="20.100000000000001" customHeight="1" x14ac:dyDescent="0.25">
      <c r="A25" s="149"/>
      <c r="B25" s="145"/>
      <c r="C25" s="145"/>
      <c r="D25" s="145"/>
      <c r="E25" s="150"/>
      <c r="F25" s="146"/>
      <c r="G25" s="147">
        <f t="shared" si="3"/>
        <v>0</v>
      </c>
      <c r="J25"/>
      <c r="K25"/>
      <c r="L25"/>
      <c r="M25"/>
    </row>
    <row r="26" spans="1:13" s="122" customFormat="1" ht="20.100000000000001" customHeight="1" x14ac:dyDescent="0.25">
      <c r="A26" s="149"/>
      <c r="B26" s="145"/>
      <c r="C26" s="145"/>
      <c r="D26" s="145"/>
      <c r="E26" s="150"/>
      <c r="F26" s="146"/>
      <c r="G26" s="147">
        <f t="shared" si="3"/>
        <v>0</v>
      </c>
      <c r="J26"/>
      <c r="K26"/>
      <c r="L26"/>
      <c r="M26"/>
    </row>
    <row r="27" spans="1:13" s="122" customFormat="1" ht="20.100000000000001" customHeight="1" x14ac:dyDescent="0.25">
      <c r="A27" s="149"/>
      <c r="B27" s="145"/>
      <c r="C27" s="145"/>
      <c r="D27" s="145"/>
      <c r="E27" s="150"/>
      <c r="F27" s="146"/>
      <c r="G27" s="147">
        <f t="shared" si="3"/>
        <v>0</v>
      </c>
      <c r="J27"/>
      <c r="K27"/>
      <c r="L27"/>
      <c r="M27"/>
    </row>
    <row r="28" spans="1:13" x14ac:dyDescent="0.25">
      <c r="A28" s="166" t="s">
        <v>107</v>
      </c>
      <c r="B28" s="167"/>
      <c r="C28" s="167"/>
      <c r="D28" s="167"/>
      <c r="E28" s="167"/>
      <c r="F28" s="168"/>
      <c r="G28" s="152">
        <f>SUM(G20:G27)</f>
        <v>0</v>
      </c>
    </row>
    <row r="30" spans="1:13" x14ac:dyDescent="0.25">
      <c r="A30" s="164" t="s">
        <v>117</v>
      </c>
      <c r="B30" s="165"/>
      <c r="C30" s="122"/>
      <c r="D30" s="122"/>
    </row>
    <row r="31" spans="1:13" ht="7.5" customHeight="1" x14ac:dyDescent="0.25"/>
    <row r="32" spans="1:13" x14ac:dyDescent="0.25">
      <c r="A32" s="144" t="s">
        <v>84</v>
      </c>
      <c r="B32" s="144" t="s">
        <v>93</v>
      </c>
      <c r="C32" s="148" t="s">
        <v>92</v>
      </c>
      <c r="D32" s="144" t="s">
        <v>97</v>
      </c>
      <c r="E32" s="144" t="s">
        <v>94</v>
      </c>
      <c r="F32" s="144" t="s">
        <v>86</v>
      </c>
      <c r="G32" s="144" t="s">
        <v>78</v>
      </c>
    </row>
    <row r="33" spans="1:13" s="122" customFormat="1" ht="20.100000000000001" customHeight="1" x14ac:dyDescent="0.25">
      <c r="A33" s="149" t="s">
        <v>95</v>
      </c>
      <c r="B33" s="145">
        <v>2</v>
      </c>
      <c r="C33" s="145">
        <v>1</v>
      </c>
      <c r="D33" s="145">
        <v>5</v>
      </c>
      <c r="E33" s="150">
        <f t="shared" ref="E33:E37" si="4">B33*C33*D33</f>
        <v>10</v>
      </c>
      <c r="F33" s="146">
        <f>109*1.6</f>
        <v>174.4</v>
      </c>
      <c r="G33" s="147">
        <f t="shared" ref="G33:G42" si="5">E33*F33</f>
        <v>1744</v>
      </c>
      <c r="J33"/>
      <c r="K33"/>
      <c r="L33"/>
      <c r="M33"/>
    </row>
    <row r="34" spans="1:13" s="122" customFormat="1" ht="20.100000000000001" customHeight="1" x14ac:dyDescent="0.25">
      <c r="A34" s="149" t="s">
        <v>110</v>
      </c>
      <c r="B34" s="145"/>
      <c r="C34" s="145">
        <v>1</v>
      </c>
      <c r="D34" s="145">
        <v>5</v>
      </c>
      <c r="E34" s="150">
        <f>B34*C34*D34</f>
        <v>0</v>
      </c>
      <c r="F34" s="146">
        <f>109*1.6</f>
        <v>174.4</v>
      </c>
      <c r="G34" s="147">
        <f>E34*F34</f>
        <v>0</v>
      </c>
      <c r="J34"/>
      <c r="K34"/>
      <c r="L34"/>
      <c r="M34"/>
    </row>
    <row r="35" spans="1:13" s="122" customFormat="1" ht="20.100000000000001" customHeight="1" x14ac:dyDescent="0.25">
      <c r="A35" s="149" t="s">
        <v>96</v>
      </c>
      <c r="B35" s="145">
        <v>3</v>
      </c>
      <c r="C35" s="145">
        <v>1</v>
      </c>
      <c r="D35" s="145">
        <v>5</v>
      </c>
      <c r="E35" s="150">
        <f t="shared" si="4"/>
        <v>15</v>
      </c>
      <c r="F35" s="146">
        <f>98*1.6</f>
        <v>156.80000000000001</v>
      </c>
      <c r="G35" s="147">
        <f t="shared" si="5"/>
        <v>2352</v>
      </c>
      <c r="J35"/>
      <c r="K35"/>
      <c r="L35"/>
      <c r="M35"/>
    </row>
    <row r="36" spans="1:13" s="122" customFormat="1" ht="20.100000000000001" customHeight="1" x14ac:dyDescent="0.25">
      <c r="A36" s="149" t="s">
        <v>98</v>
      </c>
      <c r="B36" s="145"/>
      <c r="C36" s="145">
        <v>1</v>
      </c>
      <c r="D36" s="145">
        <v>5</v>
      </c>
      <c r="E36" s="150">
        <f t="shared" si="4"/>
        <v>0</v>
      </c>
      <c r="F36" s="146">
        <f>148.25*1.6</f>
        <v>237.20000000000002</v>
      </c>
      <c r="G36" s="147">
        <f t="shared" si="5"/>
        <v>0</v>
      </c>
      <c r="J36"/>
      <c r="K36"/>
      <c r="L36"/>
      <c r="M36"/>
    </row>
    <row r="37" spans="1:13" s="122" customFormat="1" ht="20.100000000000001" customHeight="1" x14ac:dyDescent="0.25">
      <c r="A37" s="149" t="s">
        <v>103</v>
      </c>
      <c r="B37" s="145">
        <v>1</v>
      </c>
      <c r="C37" s="145">
        <v>1</v>
      </c>
      <c r="D37" s="145">
        <v>5</v>
      </c>
      <c r="E37" s="150">
        <f t="shared" si="4"/>
        <v>5</v>
      </c>
      <c r="F37" s="146">
        <f>106*1.6</f>
        <v>169.60000000000002</v>
      </c>
      <c r="G37" s="147">
        <f t="shared" si="5"/>
        <v>848.00000000000011</v>
      </c>
      <c r="J37"/>
      <c r="K37"/>
      <c r="L37"/>
      <c r="M37"/>
    </row>
    <row r="38" spans="1:13" s="122" customFormat="1" ht="20.100000000000001" customHeight="1" x14ac:dyDescent="0.25">
      <c r="A38" s="149"/>
      <c r="B38" s="145"/>
      <c r="C38" s="145"/>
      <c r="D38" s="145"/>
      <c r="E38" s="150"/>
      <c r="F38" s="146"/>
      <c r="G38" s="147">
        <f t="shared" si="5"/>
        <v>0</v>
      </c>
      <c r="J38"/>
      <c r="K38"/>
      <c r="L38"/>
      <c r="M38"/>
    </row>
    <row r="39" spans="1:13" s="122" customFormat="1" ht="20.100000000000001" customHeight="1" x14ac:dyDescent="0.25">
      <c r="A39" s="149"/>
      <c r="B39" s="145"/>
      <c r="C39" s="145"/>
      <c r="D39" s="145"/>
      <c r="E39" s="150"/>
      <c r="F39" s="146"/>
      <c r="G39" s="147">
        <f t="shared" si="5"/>
        <v>0</v>
      </c>
      <c r="J39"/>
      <c r="K39"/>
      <c r="L39"/>
      <c r="M39"/>
    </row>
    <row r="40" spans="1:13" s="122" customFormat="1" ht="20.100000000000001" customHeight="1" x14ac:dyDescent="0.25">
      <c r="A40" s="149"/>
      <c r="B40" s="145"/>
      <c r="C40" s="145"/>
      <c r="D40" s="145"/>
      <c r="E40" s="150"/>
      <c r="F40" s="146"/>
      <c r="G40" s="147">
        <f t="shared" si="5"/>
        <v>0</v>
      </c>
      <c r="J40"/>
      <c r="K40"/>
      <c r="L40"/>
      <c r="M40"/>
    </row>
    <row r="41" spans="1:13" s="122" customFormat="1" ht="20.100000000000001" customHeight="1" x14ac:dyDescent="0.25">
      <c r="A41" s="149"/>
      <c r="B41" s="145"/>
      <c r="C41" s="145"/>
      <c r="D41" s="145"/>
      <c r="E41" s="150"/>
      <c r="F41" s="146"/>
      <c r="G41" s="147">
        <f t="shared" si="5"/>
        <v>0</v>
      </c>
      <c r="J41"/>
      <c r="K41"/>
      <c r="L41"/>
      <c r="M41"/>
    </row>
    <row r="42" spans="1:13" s="122" customFormat="1" ht="20.100000000000001" customHeight="1" x14ac:dyDescent="0.25">
      <c r="A42" s="149"/>
      <c r="B42" s="145"/>
      <c r="C42" s="145"/>
      <c r="D42" s="145"/>
      <c r="E42" s="150"/>
      <c r="F42" s="146"/>
      <c r="G42" s="147">
        <f t="shared" si="5"/>
        <v>0</v>
      </c>
      <c r="J42"/>
      <c r="K42"/>
      <c r="L42"/>
      <c r="M42"/>
    </row>
    <row r="43" spans="1:13" x14ac:dyDescent="0.25">
      <c r="A43" s="166" t="s">
        <v>108</v>
      </c>
      <c r="B43" s="167"/>
      <c r="C43" s="167"/>
      <c r="D43" s="167"/>
      <c r="E43" s="167"/>
      <c r="F43" s="168"/>
      <c r="G43" s="152">
        <f>SUM(G33:G42)</f>
        <v>4944</v>
      </c>
    </row>
    <row r="45" spans="1:13" ht="8.25" customHeight="1" x14ac:dyDescent="0.25"/>
    <row r="46" spans="1:13" ht="24" customHeight="1" x14ac:dyDescent="0.25">
      <c r="A46" s="173" t="s">
        <v>116</v>
      </c>
      <c r="B46" s="174"/>
      <c r="C46" s="174"/>
      <c r="D46" s="174"/>
      <c r="E46" s="174"/>
      <c r="F46" s="175"/>
      <c r="G46" s="154">
        <f>G15+G28+G43</f>
        <v>4944</v>
      </c>
    </row>
  </sheetData>
  <mergeCells count="7">
    <mergeCell ref="A46:F46"/>
    <mergeCell ref="A5:B5"/>
    <mergeCell ref="A15:F15"/>
    <mergeCell ref="A17:B17"/>
    <mergeCell ref="A28:F28"/>
    <mergeCell ref="A30:B30"/>
    <mergeCell ref="A43:F43"/>
  </mergeCells>
  <pageMargins left="0.51181102362204722" right="0.04" top="0.47" bottom="0.49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ED7C-6827-4F33-8071-C157AD49E321}">
  <sheetPr>
    <pageSetUpPr fitToPage="1"/>
  </sheetPr>
  <dimension ref="B2:I21"/>
  <sheetViews>
    <sheetView showGridLines="0" zoomScaleNormal="100" workbookViewId="0">
      <selection activeCell="A115" sqref="A115"/>
    </sheetView>
  </sheetViews>
  <sheetFormatPr defaultRowHeight="15" x14ac:dyDescent="0.25"/>
  <cols>
    <col min="1" max="1" width="4" customWidth="1"/>
    <col min="3" max="3" width="18.85546875" customWidth="1"/>
    <col min="4" max="4" width="19.42578125" customWidth="1"/>
    <col min="5" max="5" width="20.140625" customWidth="1"/>
    <col min="6" max="6" width="22.5703125" customWidth="1"/>
    <col min="7" max="7" width="17.28515625" customWidth="1"/>
    <col min="8" max="8" width="25.42578125" customWidth="1"/>
    <col min="9" max="9" width="9.5703125" bestFit="1" customWidth="1"/>
  </cols>
  <sheetData>
    <row r="2" spans="2:8" x14ac:dyDescent="0.25">
      <c r="F2" s="127" t="s">
        <v>88</v>
      </c>
      <c r="G2" s="126" t="e">
        <f>AVERAGE(Tabela1[[REAJUSTE ]])</f>
        <v>#REF!</v>
      </c>
    </row>
    <row r="5" spans="2:8" ht="19.5" customHeight="1" x14ac:dyDescent="0.25">
      <c r="B5" s="120" t="s">
        <v>79</v>
      </c>
      <c r="C5" s="120" t="s">
        <v>84</v>
      </c>
      <c r="D5" s="122" t="s">
        <v>80</v>
      </c>
      <c r="E5" s="120" t="s">
        <v>81</v>
      </c>
      <c r="F5" s="120" t="s">
        <v>82</v>
      </c>
      <c r="G5" s="120" t="s">
        <v>83</v>
      </c>
      <c r="H5" s="120" t="s">
        <v>87</v>
      </c>
    </row>
    <row r="6" spans="2:8" s="122" customFormat="1" ht="20.100000000000001" customHeight="1" x14ac:dyDescent="0.25">
      <c r="B6" s="120">
        <v>1</v>
      </c>
      <c r="C6" s="124" t="s">
        <v>77</v>
      </c>
      <c r="D6" s="125">
        <v>67.52</v>
      </c>
      <c r="E6" s="121" t="e">
        <f>#REF!</f>
        <v>#REF!</v>
      </c>
      <c r="F6" s="121" t="e">
        <f>D6-E6</f>
        <v>#REF!</v>
      </c>
      <c r="G6" s="128" t="e">
        <f>(F6/D6)*-1</f>
        <v>#REF!</v>
      </c>
      <c r="H6" s="125" t="e">
        <f>D6+(G6*D6)</f>
        <v>#REF!</v>
      </c>
    </row>
    <row r="7" spans="2:8" s="122" customFormat="1" ht="20.100000000000001" customHeight="1" x14ac:dyDescent="0.25">
      <c r="B7" s="137">
        <v>4</v>
      </c>
      <c r="C7" s="138" t="s">
        <v>91</v>
      </c>
      <c r="D7" s="139">
        <v>71.849999999999994</v>
      </c>
      <c r="E7" s="140" t="e">
        <f>#REF!</f>
        <v>#REF!</v>
      </c>
      <c r="F7" s="140" t="e">
        <f t="shared" ref="F7:F9" si="0">D7-E7</f>
        <v>#REF!</v>
      </c>
      <c r="G7" s="141" t="e">
        <f t="shared" ref="G7:G9" si="1">(F7/D7)*-1</f>
        <v>#REF!</v>
      </c>
      <c r="H7" s="139" t="e">
        <f t="shared" ref="H7:H9" si="2">D7+(G7*D7)</f>
        <v>#REF!</v>
      </c>
    </row>
    <row r="8" spans="2:8" s="122" customFormat="1" ht="20.100000000000001" customHeight="1" x14ac:dyDescent="0.25">
      <c r="B8" s="120">
        <v>6</v>
      </c>
      <c r="C8" s="124" t="s">
        <v>74</v>
      </c>
      <c r="D8" s="125">
        <v>61.88</v>
      </c>
      <c r="E8" s="121" t="e">
        <f>#REF!</f>
        <v>#REF!</v>
      </c>
      <c r="F8" s="121" t="e">
        <f t="shared" ref="F8" si="3">D8-E8</f>
        <v>#REF!</v>
      </c>
      <c r="G8" s="128" t="e">
        <f t="shared" ref="G8" si="4">(F8/D8)*-1</f>
        <v>#REF!</v>
      </c>
      <c r="H8" s="125" t="e">
        <f t="shared" ref="H8" si="5">D8+(G8*D8)</f>
        <v>#REF!</v>
      </c>
    </row>
    <row r="9" spans="2:8" s="122" customFormat="1" ht="20.100000000000001" customHeight="1" x14ac:dyDescent="0.25">
      <c r="B9" s="120">
        <v>8</v>
      </c>
      <c r="C9" s="124" t="s">
        <v>76</v>
      </c>
      <c r="D9" s="125">
        <v>94.89</v>
      </c>
      <c r="E9" s="121" t="e">
        <f>ENCARREGADO!E145</f>
        <v>#REF!</v>
      </c>
      <c r="F9" s="121" t="e">
        <f t="shared" si="0"/>
        <v>#REF!</v>
      </c>
      <c r="G9" s="128" t="e">
        <f t="shared" si="1"/>
        <v>#REF!</v>
      </c>
      <c r="H9" s="125" t="e">
        <f t="shared" si="2"/>
        <v>#REF!</v>
      </c>
    </row>
    <row r="10" spans="2:8" s="122" customFormat="1" ht="20.100000000000001" customHeight="1" x14ac:dyDescent="0.25">
      <c r="B10"/>
      <c r="C10"/>
      <c r="D10"/>
      <c r="E10"/>
      <c r="F10"/>
      <c r="G10" s="119"/>
      <c r="H10"/>
    </row>
    <row r="11" spans="2:8" s="122" customFormat="1" ht="20.100000000000001" customHeight="1" x14ac:dyDescent="0.25">
      <c r="B11"/>
      <c r="C11"/>
      <c r="D11"/>
      <c r="E11"/>
      <c r="F11"/>
      <c r="G11"/>
      <c r="H11"/>
    </row>
    <row r="12" spans="2:8" s="122" customFormat="1" ht="20.100000000000001" customHeight="1" x14ac:dyDescent="0.25">
      <c r="B12"/>
      <c r="C12"/>
      <c r="D12" t="str">
        <f>C9</f>
        <v>Encarregado</v>
      </c>
      <c r="E12" s="119">
        <f>D9*8.8*22</f>
        <v>18370.704000000002</v>
      </c>
      <c r="F12" s="119"/>
      <c r="G12"/>
      <c r="H12"/>
    </row>
    <row r="13" spans="2:8" x14ac:dyDescent="0.25">
      <c r="D13" t="str">
        <f>C7</f>
        <v xml:space="preserve">Funileiro </v>
      </c>
      <c r="E13" s="119">
        <f>D7*8.8*22</f>
        <v>13910.16</v>
      </c>
      <c r="F13" s="119"/>
    </row>
    <row r="14" spans="2:8" x14ac:dyDescent="0.25">
      <c r="D14" t="str">
        <f>C8</f>
        <v>Isolador</v>
      </c>
      <c r="E14" s="119">
        <f>D8*8.8*22</f>
        <v>11979.968000000003</v>
      </c>
      <c r="F14" s="119"/>
    </row>
    <row r="16" spans="2:8" x14ac:dyDescent="0.25">
      <c r="E16" s="119">
        <f>SUM(E12:E14)/3</f>
        <v>14753.610666666667</v>
      </c>
    </row>
    <row r="18" spans="2:9" x14ac:dyDescent="0.25">
      <c r="I18" s="119"/>
    </row>
    <row r="21" spans="2:9" x14ac:dyDescent="0.25">
      <c r="B21" s="131">
        <v>7</v>
      </c>
      <c r="C21" s="132" t="s">
        <v>75</v>
      </c>
      <c r="D21" s="133">
        <v>116.76</v>
      </c>
      <c r="E21" s="134" t="e">
        <f>SUPERVISOR!E145</f>
        <v>#REF!</v>
      </c>
      <c r="F21" s="134" t="e">
        <f>D21-E21</f>
        <v>#REF!</v>
      </c>
      <c r="G21" s="135" t="e">
        <f>(F21/D21)*-1</f>
        <v>#REF!</v>
      </c>
      <c r="H21" s="136" t="e">
        <f>D21+(G21*D21)</f>
        <v>#REF!</v>
      </c>
    </row>
  </sheetData>
  <pageMargins left="0.51181102362204722" right="0.51181102362204722" top="0.78740157480314965" bottom="0.78740157480314965" header="0.31496062992125984" footer="0.31496062992125984"/>
  <pageSetup paperSize="9" scale="9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SUPERVISOR</vt:lpstr>
      <vt:lpstr>ENCARREGADO</vt:lpstr>
      <vt:lpstr>AJUDANTE</vt:lpstr>
      <vt:lpstr>ASE CAM. COMB</vt:lpstr>
      <vt:lpstr>ASE TURNO BARRAGEM</vt:lpstr>
      <vt:lpstr>simulação he turno</vt:lpstr>
      <vt:lpstr>RESUMO</vt:lpstr>
      <vt:lpstr>AJUDANTE!Area_de_impressao</vt:lpstr>
      <vt:lpstr>ENCARREGADO!Area_de_impressao</vt:lpstr>
      <vt:lpstr>SUPERVISOR!Area_de_impressao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Celice Santana Souza</dc:creator>
  <cp:lastModifiedBy>Risoterm - Gabriel</cp:lastModifiedBy>
  <cp:lastPrinted>2025-05-13T17:18:21Z</cp:lastPrinted>
  <dcterms:created xsi:type="dcterms:W3CDTF">2015-06-16T16:59:49Z</dcterms:created>
  <dcterms:modified xsi:type="dcterms:W3CDTF">2025-05-23T16:59:23Z</dcterms:modified>
</cp:coreProperties>
</file>