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8916" tabRatio="724" activeTab="10"/>
  </bookViews>
  <sheets>
    <sheet name="V-161" sheetId="1" r:id="rId1"/>
    <sheet name="V-107" sheetId="2" r:id="rId2"/>
    <sheet name="V-108" sheetId="3" r:id="rId3"/>
    <sheet name="V-110" sheetId="4" r:id="rId4"/>
    <sheet name="F-161 A" sheetId="5" r:id="rId5"/>
    <sheet name="F-161 B" sheetId="6" r:id="rId6"/>
    <sheet name="F-161 C" sheetId="7" r:id="rId7"/>
    <sheet name="RESUMO EQ" sheetId="8" r:id="rId8"/>
    <sheet name="Planilha8" sheetId="9" r:id="rId9"/>
    <sheet name="PID" sheetId="10" r:id="rId10"/>
    <sheet name="ANDAIM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Fill" hidden="1">#REF!</definedName>
    <definedName name="aces11">'[3]Resumo'!#REF!</definedName>
    <definedName name="Área">#REF!</definedName>
    <definedName name="Área_impressão_IM">#REF!</definedName>
    <definedName name="area1">#REF!</definedName>
    <definedName name="ASSIS">#REF!</definedName>
    <definedName name="aux">'[3]Resumo'!#REF!</definedName>
    <definedName name="aux1">'[3]Resumo'!#REF!</definedName>
    <definedName name="aux2">'[3]Resumo'!#REF!</definedName>
    <definedName name="aux5">'[3]Resumo'!#REF!</definedName>
    <definedName name="aux6">'[3]Resumo'!#REF!</definedName>
    <definedName name="aux8">'[3]Resumo'!#REF!</definedName>
    <definedName name="Bitola">'[11]TABELA PID'!$A$5:$A$247</definedName>
    <definedName name="BITOLAS">'[10]TABELA PID'!$A$4:$A$247</definedName>
    <definedName name="CAB">#REF!</definedName>
    <definedName name="cab1">#REF!</definedName>
    <definedName name="cab2">#REF!</definedName>
    <definedName name="cab3">'[7]PFAB'!$1:$12</definedName>
    <definedName name="cab4">'[7]FERR'!$1:$12</definedName>
    <definedName name="cab5">'[7]ISOL'!$1:$12</definedName>
    <definedName name="cab6">'[7]ISOL'!$1:$12</definedName>
    <definedName name="cab7">#REF!</definedName>
    <definedName name="cabe">'[7]Avanço Físico Sem26'!$1:$11</definedName>
    <definedName name="cabeca">'[7]Rel.Desvios'!$1:$10</definedName>
    <definedName name="cpv">'[1]CPV'!$J$42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IÂMETRO">'[10]TABELA PID'!$A$4:$B$247</definedName>
    <definedName name="Dolar">#REF!</definedName>
    <definedName name="DolarCompra">#REF!</definedName>
    <definedName name="DolarVenda">#REF!</definedName>
    <definedName name="efgh">#N/A</definedName>
    <definedName name="Equipamentos" hidden="1">{#N/A,#N/A,FALSE,"CPV";#N/A,#N/A,FALSE,"Pareto";#N/A,#N/A,FALSE,"Gr?ficos"}</definedName>
    <definedName name="Eurocompra">#REF!</definedName>
    <definedName name="Eurovenda">#REF!</definedName>
    <definedName name="Faturamento">#REF!</definedName>
    <definedName name="FGGD">#REF!</definedName>
    <definedName name="huhidgbiop">#REF!</definedName>
    <definedName name="iso1">'[3]Resumo'!#REF!</definedName>
    <definedName name="iso11">'[3]Resumo'!#REF!</definedName>
    <definedName name="iso2">'[3]Resumo'!#REF!</definedName>
    <definedName name="iso5">'[3]Resumo'!#REF!</definedName>
    <definedName name="iso6">'[3]Resumo'!#REF!</definedName>
    <definedName name="iso8">'[3]Resumo'!#REF!</definedName>
    <definedName name="isol">'[3]Resumo'!#REF!</definedName>
    <definedName name="JHJKHJ">#REF!</definedName>
    <definedName name="jhkjkllj">#REF!</definedName>
    <definedName name="JIK">#REF!</definedName>
    <definedName name="JONAS">#REF!</definedName>
    <definedName name="jugbk">#REF!</definedName>
    <definedName name="juhko">#N/A</definedName>
    <definedName name="mam">'[3]Resumo'!$S$2:$V$8</definedName>
    <definedName name="MAN">'[3]Resumo'!$S$2:$V$8</definedName>
    <definedName name="mão">'[3]Resumo'!$X$21</definedName>
    <definedName name="mão1">'[3]Resumo'!$X$286</definedName>
    <definedName name="mmm">'[3]Resumo'!$S$2:$V$8</definedName>
    <definedName name="mo2">'[3]Resumo'!$X$442</definedName>
    <definedName name="mo3">'[3]Resumo'!$X$394</definedName>
    <definedName name="mo5">'[3]Resumo'!$X$13</definedName>
    <definedName name="mo6">'[3]Resumo'!$X$26</definedName>
    <definedName name="mo7">'[3]Resumo'!$X$118</definedName>
    <definedName name="mo9">'[3]Resumo'!$X$450</definedName>
    <definedName name="moi">'[3]Resumo'!$X$357</definedName>
    <definedName name="na">'[3]Resumo'!#REF!</definedName>
    <definedName name="nak">'[3]Resumo'!#REF!</definedName>
    <definedName name="naka">'[3]Resumo'!#REF!</definedName>
    <definedName name="OSE">#N/A</definedName>
    <definedName name="PARETOATIV" hidden="1">{#N/A,#N/A,FALSE,"CPV";#N/A,#N/A,FALSE,"Pareto";#N/A,#N/A,FALSE,"Gr?ficos"}</definedName>
    <definedName name="PG_agosto_2002">'[3]Resumo'!$A$7:$AA$326</definedName>
    <definedName name="PLAMOBRA">#REF!</definedName>
    <definedName name="planejado">'[1]Planejado'!$C$40</definedName>
    <definedName name="rev">'[3]Resumo'!#REF!</definedName>
    <definedName name="rev1">'[3]Resumo'!#REF!</definedName>
    <definedName name="rev11">'[3]Resumo'!#REF!</definedName>
    <definedName name="rev2">'[3]Resumo'!#REF!</definedName>
    <definedName name="rev5">'[3]Resumo'!#REF!</definedName>
    <definedName name="rev6">'[3]Resumo'!#REF!</definedName>
    <definedName name="rev8">'[3]Resumo'!#REF!</definedName>
    <definedName name="SSS">#N/A</definedName>
    <definedName name="TAB">#REF!</definedName>
    <definedName name="Tab_preco">#REF!</definedName>
    <definedName name="TAB1">#REF!</definedName>
    <definedName name="TAB2">#REF!</definedName>
    <definedName name="TAB3">#REF!</definedName>
    <definedName name="tabela">'[5]Sheet2'!$A$4:$B$12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IPOISOLAMENTO">#REF!</definedName>
    <definedName name="Upvc_2001">#REF!</definedName>
    <definedName name="UPVC_99">#REF!</definedName>
    <definedName name="V.unit">#REF!</definedName>
    <definedName name="valorunitario">#REF!</definedName>
    <definedName name="wrn.DESDOBRE." hidden="1">{#N/A,#N/A,FALSE,"CPV";#N/A,#N/A,FALSE,"Pareto";#N/A,#N/A,FALSE,"Gr?ficos"}</definedName>
    <definedName name="xxx">#REF!</definedName>
  </definedNames>
  <calcPr fullCalcOnLoad="1"/>
</workbook>
</file>

<file path=xl/comments11.xml><?xml version="1.0" encoding="utf-8"?>
<comments xmlns="http://schemas.openxmlformats.org/spreadsheetml/2006/main">
  <authors>
    <author>lvnf@msn.com</author>
  </authors>
  <commentList>
    <comment ref="B13" authorId="0">
      <text>
        <r>
          <rPr>
            <b/>
            <sz val="9"/>
            <rFont val="Segoe UI"/>
            <family val="2"/>
          </rPr>
          <t>lvnf@msn.com:</t>
        </r>
        <r>
          <rPr>
            <sz val="9"/>
            <rFont val="Segoe UI"/>
            <family val="2"/>
          </rPr>
          <t xml:space="preserve">
com transporte e alimentação</t>
        </r>
      </text>
    </comment>
  </commentList>
</comments>
</file>

<file path=xl/comments2.xml><?xml version="1.0" encoding="utf-8"?>
<comments xmlns="http://schemas.openxmlformats.org/spreadsheetml/2006/main">
  <authors>
    <author>lvnf@msn.com</author>
  </authors>
  <commentList>
    <comment ref="J33" authorId="0">
      <text>
        <r>
          <rPr>
            <b/>
            <sz val="9"/>
            <rFont val="Segoe UI"/>
            <family val="2"/>
          </rPr>
          <t>lvnf@msn.com:</t>
        </r>
        <r>
          <rPr>
            <sz val="9"/>
            <rFont val="Segoe UI"/>
            <family val="2"/>
          </rPr>
          <t xml:space="preserve">
NÃO CONSIDERADO CAMADAS</t>
        </r>
      </text>
    </comment>
  </commentList>
</comments>
</file>

<file path=xl/comments5.xml><?xml version="1.0" encoding="utf-8"?>
<comments xmlns="http://schemas.openxmlformats.org/spreadsheetml/2006/main">
  <authors>
    <author>lvnf@msn.com</author>
  </authors>
  <commentList>
    <comment ref="B12" authorId="0">
      <text>
        <r>
          <rPr>
            <b/>
            <sz val="9"/>
            <rFont val="Segoe UI"/>
            <family val="2"/>
          </rPr>
          <t>lvnf@msn.com:</t>
        </r>
        <r>
          <rPr>
            <sz val="9"/>
            <rFont val="Segoe UI"/>
            <family val="2"/>
          </rPr>
          <t xml:space="preserve">
+3m² dos olhais + 3m² das pernas</t>
        </r>
      </text>
    </comment>
  </commentList>
</comments>
</file>

<file path=xl/comments6.xml><?xml version="1.0" encoding="utf-8"?>
<comments xmlns="http://schemas.openxmlformats.org/spreadsheetml/2006/main">
  <authors>
    <author>lvnf@msn.com</author>
  </authors>
  <commentList>
    <comment ref="B12" authorId="0">
      <text>
        <r>
          <rPr>
            <b/>
            <sz val="9"/>
            <rFont val="Segoe UI"/>
            <family val="2"/>
          </rPr>
          <t>lvnf@msn.com:</t>
        </r>
        <r>
          <rPr>
            <sz val="9"/>
            <rFont val="Segoe UI"/>
            <family val="2"/>
          </rPr>
          <t xml:space="preserve">
+3m² dos olhais + 3m² das pernas</t>
        </r>
      </text>
    </comment>
  </commentList>
</comments>
</file>

<file path=xl/comments7.xml><?xml version="1.0" encoding="utf-8"?>
<comments xmlns="http://schemas.openxmlformats.org/spreadsheetml/2006/main">
  <authors>
    <author>lvnf@msn.com</author>
  </authors>
  <commentList>
    <comment ref="B12" authorId="0">
      <text>
        <r>
          <rPr>
            <b/>
            <sz val="9"/>
            <rFont val="Segoe UI"/>
            <family val="2"/>
          </rPr>
          <t>lvnf@msn.com:</t>
        </r>
        <r>
          <rPr>
            <sz val="9"/>
            <rFont val="Segoe UI"/>
            <family val="2"/>
          </rPr>
          <t xml:space="preserve">
+3m² dos olhais + 3m² das pernas</t>
        </r>
      </text>
    </comment>
  </commentList>
</comments>
</file>

<file path=xl/comments8.xml><?xml version="1.0" encoding="utf-8"?>
<comments xmlns="http://schemas.openxmlformats.org/spreadsheetml/2006/main">
  <authors>
    <author>lvnf@msn.com</author>
  </authors>
  <commentList>
    <comment ref="Q11" authorId="0">
      <text>
        <r>
          <rPr>
            <b/>
            <sz val="9"/>
            <rFont val="Segoe UI"/>
            <family val="2"/>
          </rPr>
          <t>lvnf@msn.com:</t>
        </r>
        <r>
          <rPr>
            <sz val="9"/>
            <rFont val="Segoe UI"/>
            <family val="2"/>
          </rPr>
          <t xml:space="preserve">
COM 01 ENCARREGADO</t>
        </r>
      </text>
    </comment>
  </commentList>
</comments>
</file>

<file path=xl/comments9.xml><?xml version="1.0" encoding="utf-8"?>
<comments xmlns="http://schemas.openxmlformats.org/spreadsheetml/2006/main">
  <authors>
    <author>lvnf@msn.com</author>
  </authors>
  <commentList>
    <comment ref="M3" authorId="0">
      <text>
        <r>
          <rPr>
            <b/>
            <sz val="9"/>
            <rFont val="Segoe UI"/>
            <family val="2"/>
          </rPr>
          <t>lvnf@msn.com:</t>
        </r>
        <r>
          <rPr>
            <sz val="9"/>
            <rFont val="Segoe UI"/>
            <family val="2"/>
          </rPr>
          <t xml:space="preserve">
COM FATOR 15%</t>
        </r>
      </text>
    </comment>
  </commentList>
</comments>
</file>

<file path=xl/sharedStrings.xml><?xml version="1.0" encoding="utf-8"?>
<sst xmlns="http://schemas.openxmlformats.org/spreadsheetml/2006/main" count="837" uniqueCount="364">
  <si>
    <t>Cálculo de área para Equipamentos - Medição de material</t>
  </si>
  <si>
    <t>Corpo</t>
  </si>
  <si>
    <t>Corpo cilindrico</t>
  </si>
  <si>
    <t>Diâmetro casco (mm)</t>
  </si>
  <si>
    <t>Espessura isolamento (mm)</t>
  </si>
  <si>
    <t>Comprimento/altura (mm)</t>
  </si>
  <si>
    <t>Diâmetro com isolamento (m)</t>
  </si>
  <si>
    <t>Área (m²)</t>
  </si>
  <si>
    <t>TOTAL CORPO (M²)</t>
  </si>
  <si>
    <t>TOTAL CALOTA  (M²)</t>
  </si>
  <si>
    <t xml:space="preserve">BV'S E FLANGES </t>
  </si>
  <si>
    <t>4 X 50</t>
  </si>
  <si>
    <t>Quantidade</t>
  </si>
  <si>
    <t>área total (m²)</t>
  </si>
  <si>
    <t>8 X 50</t>
  </si>
  <si>
    <t>2 X 50</t>
  </si>
  <si>
    <t>Subtotal</t>
  </si>
  <si>
    <t>RESUMO</t>
  </si>
  <si>
    <t>Área Total (m²)</t>
  </si>
  <si>
    <t>Densidade do isolante (kg/m³)</t>
  </si>
  <si>
    <t>Volume (m³)</t>
  </si>
  <si>
    <t xml:space="preserve">Peso isolamento(kg) </t>
  </si>
  <si>
    <t xml:space="preserve">Peso chapa(kg) </t>
  </si>
  <si>
    <t>Área (m²) 2X</t>
  </si>
  <si>
    <t>TABELA DE PID</t>
  </si>
  <si>
    <t>1/2 X 25</t>
  </si>
  <si>
    <t>1/2 X 38</t>
  </si>
  <si>
    <t>1/2 X 50</t>
  </si>
  <si>
    <t>1/2 X 63</t>
  </si>
  <si>
    <t>1/2 X 75</t>
  </si>
  <si>
    <t>1/2 X 83</t>
  </si>
  <si>
    <t>1/2 X 100</t>
  </si>
  <si>
    <t>1/2 X 115</t>
  </si>
  <si>
    <t>1/2 X 125</t>
  </si>
  <si>
    <t>3/4 X 25</t>
  </si>
  <si>
    <t>3/4 X 38</t>
  </si>
  <si>
    <t>3/4 X 50</t>
  </si>
  <si>
    <t>3/4 X 63</t>
  </si>
  <si>
    <t>3/4 X 75</t>
  </si>
  <si>
    <t>3/4 X 83</t>
  </si>
  <si>
    <t>3/4 X 100</t>
  </si>
  <si>
    <t>3/4 X 115</t>
  </si>
  <si>
    <t>3/4 X 125</t>
  </si>
  <si>
    <t>1 X 25</t>
  </si>
  <si>
    <t>1 X 38</t>
  </si>
  <si>
    <t>1 X 50</t>
  </si>
  <si>
    <t>1 X 63</t>
  </si>
  <si>
    <t>1 X 75</t>
  </si>
  <si>
    <t>1 X 83</t>
  </si>
  <si>
    <t>1 X 100</t>
  </si>
  <si>
    <t>1 X 115</t>
  </si>
  <si>
    <t>1 X 125</t>
  </si>
  <si>
    <t>1 1/2 X 25</t>
  </si>
  <si>
    <t>1 1/2 X 38</t>
  </si>
  <si>
    <t>1 1/2 X 50</t>
  </si>
  <si>
    <t>1 1/2 X 63</t>
  </si>
  <si>
    <t>1 1/2 X 75</t>
  </si>
  <si>
    <t>1 1/2 X 83</t>
  </si>
  <si>
    <t>1 1/2 X 100</t>
  </si>
  <si>
    <t>1 1/2 X 115</t>
  </si>
  <si>
    <t>1 1/2X 125</t>
  </si>
  <si>
    <t>2 X 25</t>
  </si>
  <si>
    <t>2 X 38</t>
  </si>
  <si>
    <t>2 X 63</t>
  </si>
  <si>
    <t>2 X 75</t>
  </si>
  <si>
    <t>2 X 83</t>
  </si>
  <si>
    <t>2 X 100</t>
  </si>
  <si>
    <t>2 X 115</t>
  </si>
  <si>
    <t>2X 125</t>
  </si>
  <si>
    <t>2 1/2 X 25</t>
  </si>
  <si>
    <t>2 1/2 X 38</t>
  </si>
  <si>
    <t>2 1/2 X 50</t>
  </si>
  <si>
    <t>2 1/2 X 63</t>
  </si>
  <si>
    <t>2 1/2 X 75</t>
  </si>
  <si>
    <t>2 1/2 X 83</t>
  </si>
  <si>
    <t>2 1/2X 100</t>
  </si>
  <si>
    <t>2 1/2 X 115</t>
  </si>
  <si>
    <t>2 1/2 X 125</t>
  </si>
  <si>
    <t>3 X 25</t>
  </si>
  <si>
    <t>3 X 38</t>
  </si>
  <si>
    <t>3 X 50</t>
  </si>
  <si>
    <t>3 X 63</t>
  </si>
  <si>
    <t>3 X 75</t>
  </si>
  <si>
    <t>3 X 83</t>
  </si>
  <si>
    <t>3 X 100</t>
  </si>
  <si>
    <t>3 X 115</t>
  </si>
  <si>
    <t>3 X 125</t>
  </si>
  <si>
    <t>4 X 25</t>
  </si>
  <si>
    <t>4 X 38</t>
  </si>
  <si>
    <t>4 X 63</t>
  </si>
  <si>
    <t>4 X 75</t>
  </si>
  <si>
    <t>4 X 83</t>
  </si>
  <si>
    <t>4 X 100</t>
  </si>
  <si>
    <t>4 X 115</t>
  </si>
  <si>
    <t>4 X 125</t>
  </si>
  <si>
    <t>6 X 25</t>
  </si>
  <si>
    <t>6 X 38</t>
  </si>
  <si>
    <t>6 X 50</t>
  </si>
  <si>
    <t>6 X 63</t>
  </si>
  <si>
    <t>6 X 75</t>
  </si>
  <si>
    <t>6 X 83</t>
  </si>
  <si>
    <t>6 X 100</t>
  </si>
  <si>
    <t>6 X 115</t>
  </si>
  <si>
    <t>6 X 125</t>
  </si>
  <si>
    <t>8 X 25</t>
  </si>
  <si>
    <t>8 X 38</t>
  </si>
  <si>
    <t>8 X 63</t>
  </si>
  <si>
    <t>8 X 75</t>
  </si>
  <si>
    <t>8 X 83</t>
  </si>
  <si>
    <t>8 X 100</t>
  </si>
  <si>
    <t>8 X 115</t>
  </si>
  <si>
    <t>8 X 125</t>
  </si>
  <si>
    <t>10 X 25</t>
  </si>
  <si>
    <t>10 X 38</t>
  </si>
  <si>
    <t>10 X 50</t>
  </si>
  <si>
    <t>10 X 63</t>
  </si>
  <si>
    <t>10 X 75</t>
  </si>
  <si>
    <t>10 X 83</t>
  </si>
  <si>
    <t>10 X 100</t>
  </si>
  <si>
    <t>10 X 115</t>
  </si>
  <si>
    <t>10 X 125</t>
  </si>
  <si>
    <t>12 X 25</t>
  </si>
  <si>
    <t>12 X 38</t>
  </si>
  <si>
    <t>12 X 50</t>
  </si>
  <si>
    <t>12 X 63</t>
  </si>
  <si>
    <t>12 X 75</t>
  </si>
  <si>
    <t>12 X 83</t>
  </si>
  <si>
    <t>12 X 100</t>
  </si>
  <si>
    <t>12 X 115</t>
  </si>
  <si>
    <t>12 X 125</t>
  </si>
  <si>
    <t>14 X 25</t>
  </si>
  <si>
    <t>14 X 38</t>
  </si>
  <si>
    <t>14 X 50</t>
  </si>
  <si>
    <t>14 X 63</t>
  </si>
  <si>
    <t>14 X 75</t>
  </si>
  <si>
    <t>14 X 83</t>
  </si>
  <si>
    <t>14 X 100</t>
  </si>
  <si>
    <t>14 X 115</t>
  </si>
  <si>
    <t>14 X 125</t>
  </si>
  <si>
    <t>16 X 25</t>
  </si>
  <si>
    <t>16 X 38</t>
  </si>
  <si>
    <t>16 X 50</t>
  </si>
  <si>
    <t>16 X 63</t>
  </si>
  <si>
    <t>16 X 75</t>
  </si>
  <si>
    <t>16 X 83</t>
  </si>
  <si>
    <t>16 X 100</t>
  </si>
  <si>
    <t>16 X 115</t>
  </si>
  <si>
    <t>16 X 125</t>
  </si>
  <si>
    <t>18 X 25</t>
  </si>
  <si>
    <t>18 X 38</t>
  </si>
  <si>
    <t>18 X 50</t>
  </si>
  <si>
    <t>18 X 63</t>
  </si>
  <si>
    <t>18 X 75</t>
  </si>
  <si>
    <t>18 X 83</t>
  </si>
  <si>
    <t>18 X 100</t>
  </si>
  <si>
    <t>18 X 115</t>
  </si>
  <si>
    <t>18 X 125</t>
  </si>
  <si>
    <t>20 X 25</t>
  </si>
  <si>
    <t>20 X 38</t>
  </si>
  <si>
    <t>20 X 50</t>
  </si>
  <si>
    <t>20 X 63</t>
  </si>
  <si>
    <t>20 X 75</t>
  </si>
  <si>
    <t>20 X 83</t>
  </si>
  <si>
    <t>20 X 100</t>
  </si>
  <si>
    <t>20 X 115</t>
  </si>
  <si>
    <t>20 X 125</t>
  </si>
  <si>
    <t>22 X 25</t>
  </si>
  <si>
    <t>22 X 38</t>
  </si>
  <si>
    <t>22 X 50</t>
  </si>
  <si>
    <t>22 X 63</t>
  </si>
  <si>
    <t>22 X 75</t>
  </si>
  <si>
    <t>22 X 83</t>
  </si>
  <si>
    <t>22 X 100</t>
  </si>
  <si>
    <t>22 X 115</t>
  </si>
  <si>
    <t>22 X 125</t>
  </si>
  <si>
    <t>24 X 25</t>
  </si>
  <si>
    <t>24 X 38</t>
  </si>
  <si>
    <t>24 X 50</t>
  </si>
  <si>
    <t>24 X 63</t>
  </si>
  <si>
    <t>24 X 75</t>
  </si>
  <si>
    <t>24 X 83</t>
  </si>
  <si>
    <t>24 X 100</t>
  </si>
  <si>
    <t>24 X 115</t>
  </si>
  <si>
    <t>24 X 125</t>
  </si>
  <si>
    <t>26 X 25</t>
  </si>
  <si>
    <t>26 X 38</t>
  </si>
  <si>
    <t>26 X 50</t>
  </si>
  <si>
    <t>26 X 63</t>
  </si>
  <si>
    <t>26 X 75</t>
  </si>
  <si>
    <t>26 X 83</t>
  </si>
  <si>
    <t>26 X 100</t>
  </si>
  <si>
    <t>26 X 115</t>
  </si>
  <si>
    <t>26 X 125</t>
  </si>
  <si>
    <t>28 X 25</t>
  </si>
  <si>
    <t>28 X 38</t>
  </si>
  <si>
    <t>28 X 50</t>
  </si>
  <si>
    <t>28 X 63</t>
  </si>
  <si>
    <t>28 X 75</t>
  </si>
  <si>
    <t>28 X 83</t>
  </si>
  <si>
    <t>28 X 100</t>
  </si>
  <si>
    <t>28 X 115</t>
  </si>
  <si>
    <t>28 X 125</t>
  </si>
  <si>
    <t>30 X 25</t>
  </si>
  <si>
    <t>30 X 38</t>
  </si>
  <si>
    <t>30 X 50</t>
  </si>
  <si>
    <t>30 X 63</t>
  </si>
  <si>
    <t>30 X 75</t>
  </si>
  <si>
    <t>30 X 83</t>
  </si>
  <si>
    <t>30 X 100</t>
  </si>
  <si>
    <t>30 X 115</t>
  </si>
  <si>
    <t>30 X 125</t>
  </si>
  <si>
    <t>32 X 25</t>
  </si>
  <si>
    <t>32 X 38</t>
  </si>
  <si>
    <t>32 X 50</t>
  </si>
  <si>
    <t>32 X 63</t>
  </si>
  <si>
    <t>32 X 75</t>
  </si>
  <si>
    <t>32 X 83</t>
  </si>
  <si>
    <t>32 X 100</t>
  </si>
  <si>
    <t>32 X 115</t>
  </si>
  <si>
    <t>32 X 125</t>
  </si>
  <si>
    <t>34 X 25</t>
  </si>
  <si>
    <t>34 X 38</t>
  </si>
  <si>
    <t>34 X 50</t>
  </si>
  <si>
    <t>34 X 63</t>
  </si>
  <si>
    <t>34 X 75</t>
  </si>
  <si>
    <t>34 X 83</t>
  </si>
  <si>
    <t>34 X 100</t>
  </si>
  <si>
    <t>34 X 115</t>
  </si>
  <si>
    <t>34 X 125</t>
  </si>
  <si>
    <t>36 X 25</t>
  </si>
  <si>
    <t>36 X 38</t>
  </si>
  <si>
    <t>36 X 50</t>
  </si>
  <si>
    <t>36 X 63</t>
  </si>
  <si>
    <t>36 X 75</t>
  </si>
  <si>
    <t>36 X 83</t>
  </si>
  <si>
    <t>36 X 100</t>
  </si>
  <si>
    <t>36 X 115</t>
  </si>
  <si>
    <t>36 X 125</t>
  </si>
  <si>
    <t>38 X 25</t>
  </si>
  <si>
    <t>38 X 38</t>
  </si>
  <si>
    <t>38 X 50</t>
  </si>
  <si>
    <t>38 X 63</t>
  </si>
  <si>
    <t>38 X 75</t>
  </si>
  <si>
    <t>38 X 83</t>
  </si>
  <si>
    <t>38 X 100</t>
  </si>
  <si>
    <t>38 X 115</t>
  </si>
  <si>
    <t>38 X 125</t>
  </si>
  <si>
    <t>40 X 25</t>
  </si>
  <si>
    <t>40 X 38</t>
  </si>
  <si>
    <t>40 X 50</t>
  </si>
  <si>
    <t>40 X 63</t>
  </si>
  <si>
    <t>40 X 75</t>
  </si>
  <si>
    <t>40 X 83</t>
  </si>
  <si>
    <t>40 X 100</t>
  </si>
  <si>
    <t>40 X 115</t>
  </si>
  <si>
    <t>40 X 125</t>
  </si>
  <si>
    <t>42 X 25</t>
  </si>
  <si>
    <t>42 X 38</t>
  </si>
  <si>
    <t>42 X 50</t>
  </si>
  <si>
    <t>42 X 63</t>
  </si>
  <si>
    <t>42 X 75</t>
  </si>
  <si>
    <t>42 X 83</t>
  </si>
  <si>
    <t>42 X 100</t>
  </si>
  <si>
    <t>42 X 115</t>
  </si>
  <si>
    <t>42 X 125</t>
  </si>
  <si>
    <t>FLANGES CORPO</t>
  </si>
  <si>
    <t>FLANGES CORPO (M²)</t>
  </si>
  <si>
    <t>CORPO</t>
  </si>
  <si>
    <t>TAG: V-107</t>
  </si>
  <si>
    <t>Teto</t>
  </si>
  <si>
    <t>N1</t>
  </si>
  <si>
    <t>N2</t>
  </si>
  <si>
    <t>N14</t>
  </si>
  <si>
    <t>M2</t>
  </si>
  <si>
    <t>N4</t>
  </si>
  <si>
    <t>N10</t>
  </si>
  <si>
    <t>N5</t>
  </si>
  <si>
    <t>N13</t>
  </si>
  <si>
    <t>N9</t>
  </si>
  <si>
    <t>N7</t>
  </si>
  <si>
    <t>N6</t>
  </si>
  <si>
    <t>M1</t>
  </si>
  <si>
    <t>N12</t>
  </si>
  <si>
    <t>N11</t>
  </si>
  <si>
    <t>ITEM</t>
  </si>
  <si>
    <t>DESCRIÇÃO DO EQUIPAMENTO</t>
  </si>
  <si>
    <t>B.V.'s / FLANGE</t>
  </si>
  <si>
    <t>ÁREA TOTAL (M²)</t>
  </si>
  <si>
    <t>Esp. Isol.</t>
  </si>
  <si>
    <t>PREÇO POR M² MO</t>
  </si>
  <si>
    <t>PREÇO POR M² MATERIAL</t>
  </si>
  <si>
    <t xml:space="preserve">PREÇO POR M² </t>
  </si>
  <si>
    <t>PREÇO TOTAL DO ITEM</t>
  </si>
  <si>
    <t>SubTotal(R$)</t>
  </si>
  <si>
    <t>Desconto concedido</t>
  </si>
  <si>
    <t>Total(R$)</t>
  </si>
  <si>
    <t>Observações:</t>
  </si>
  <si>
    <r>
      <t xml:space="preserve">• O prazo mínimo para mobilização de material e mão-de-obra para recomposição é de </t>
    </r>
    <r>
      <rPr>
        <b/>
        <sz val="10"/>
        <rFont val="Verdana"/>
        <family val="2"/>
      </rPr>
      <t>25 dias após aceite da proposta;</t>
    </r>
  </si>
  <si>
    <r>
      <t xml:space="preserve">• Os serviços foram orçados de maneira a serem realizados em </t>
    </r>
    <r>
      <rPr>
        <b/>
        <sz val="10"/>
        <rFont val="Verdana"/>
        <family val="2"/>
      </rPr>
      <t>regime administrativo</t>
    </r>
    <r>
      <rPr>
        <sz val="10"/>
        <rFont val="Verdana"/>
        <family val="2"/>
      </rPr>
      <t xml:space="preserve"> (07:12 às 17:12) seg a sex.</t>
    </r>
  </si>
  <si>
    <t>Condições de pagamento:</t>
  </si>
  <si>
    <r>
      <t xml:space="preserve">• Código de faturamento: </t>
    </r>
    <r>
      <rPr>
        <b/>
        <sz val="10"/>
        <rFont val="Verdana"/>
        <family val="2"/>
      </rPr>
      <t>07.02</t>
    </r>
  </si>
  <si>
    <t>V-107</t>
  </si>
  <si>
    <t>TETO</t>
  </si>
  <si>
    <t>TAG: V-108</t>
  </si>
  <si>
    <t>V-108</t>
  </si>
  <si>
    <t>V-110</t>
  </si>
  <si>
    <t>COMENTÁRIOS</t>
  </si>
  <si>
    <t>CALOTA</t>
  </si>
  <si>
    <t>TAG: F-161 B</t>
  </si>
  <si>
    <t>TAG: F-161 C</t>
  </si>
  <si>
    <t>TAG: F-161 A</t>
  </si>
  <si>
    <t>F-161 A</t>
  </si>
  <si>
    <t>F-161 C</t>
  </si>
  <si>
    <t>F-161 B</t>
  </si>
  <si>
    <t>TAG: V-161</t>
  </si>
  <si>
    <t>V-161</t>
  </si>
  <si>
    <t>• Medições mensais;</t>
  </si>
  <si>
    <t>Item</t>
  </si>
  <si>
    <t>Equipamento</t>
  </si>
  <si>
    <t>DN x Esp. Isol</t>
  </si>
  <si>
    <t>Tubo ML</t>
  </si>
  <si>
    <t>Acessórios</t>
  </si>
  <si>
    <t xml:space="preserve">Equivalência </t>
  </si>
  <si>
    <t>Nº</t>
  </si>
  <si>
    <t xml:space="preserve"> TAG Nº</t>
  </si>
  <si>
    <t>Curva</t>
  </si>
  <si>
    <t>Suporte</t>
  </si>
  <si>
    <t>Tês</t>
  </si>
  <si>
    <t>Reduções</t>
  </si>
  <si>
    <t>Válvulas</t>
  </si>
  <si>
    <t>Flange      Junta</t>
  </si>
  <si>
    <t>Acessórios + Tubulações</t>
  </si>
  <si>
    <t xml:space="preserve"> MÃO DE OBRA</t>
  </si>
  <si>
    <t>MATERIAL</t>
  </si>
  <si>
    <t>TOTAL</t>
  </si>
  <si>
    <t>MAT + MÃO-DE-OBRA</t>
  </si>
  <si>
    <t>ÁREA</t>
  </si>
  <si>
    <t>PID</t>
  </si>
  <si>
    <t>área total</t>
  </si>
  <si>
    <t>prod dia</t>
  </si>
  <si>
    <t xml:space="preserve">equipe </t>
  </si>
  <si>
    <t>dias trab</t>
  </si>
  <si>
    <t>mêses</t>
  </si>
  <si>
    <t>per capita</t>
  </si>
  <si>
    <t>valor orc (sem mat)</t>
  </si>
  <si>
    <t>MÃO-DE-OBRA 01</t>
  </si>
  <si>
    <t>MÃO-DE-OBRA 02</t>
  </si>
  <si>
    <t xml:space="preserve">100% CORPO E TETO </t>
  </si>
  <si>
    <t>PARCIAL - APENAS CALOTAS SUPERIOR E INFERIOR</t>
  </si>
  <si>
    <t>GERAL</t>
  </si>
  <si>
    <t>LOCAÇÃO ROHR</t>
  </si>
  <si>
    <t>FRETE</t>
  </si>
  <si>
    <t>LUCRO</t>
  </si>
  <si>
    <t>IMPOSTO</t>
  </si>
  <si>
    <t>QTD</t>
  </si>
  <si>
    <t>SUBTOTAL</t>
  </si>
  <si>
    <t>ENCARREGADO</t>
  </si>
  <si>
    <t>VALOR HH</t>
  </si>
  <si>
    <t>MÊS</t>
  </si>
  <si>
    <t>EQUIPE</t>
  </si>
  <si>
    <t>MONTADOR</t>
  </si>
  <si>
    <t>2 MESES DE LOCAÇÃO</t>
  </si>
  <si>
    <t>2 MESES DE TRABALHO</t>
  </si>
  <si>
    <t>Valor unit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</si>
</sst>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\ &quot;Esc.&quot;_-;\-* #,##0\ &quot;Esc.&quot;_-;_-* &quot;-&quot;\ &quot;Esc.&quot;_-;_-@_-"/>
    <numFmt numFmtId="173" formatCode="_-* #,##0\ _E_s_c_._-;\-* #,##0\ _E_s_c_._-;_-* &quot;-&quot;\ _E_s_c_._-;_-@_-"/>
    <numFmt numFmtId="174" formatCode="_-* #,##0.00\ &quot;Esc.&quot;_-;\-* #,##0.00\ &quot;Esc.&quot;_-;_-* &quot;-&quot;??\ &quot;Esc.&quot;_-;_-@_-"/>
    <numFmt numFmtId="175" formatCode="_-* #,##0.00\ _E_s_c_._-;\-* #,##0.00\ _E_s_c_._-;_-* &quot;-&quot;??\ _E_s_c_._-;_-@_-"/>
    <numFmt numFmtId="176" formatCode="#.00"/>
    <numFmt numFmtId="177" formatCode="%#.00"/>
    <numFmt numFmtId="178" formatCode="#."/>
    <numFmt numFmtId="179" formatCode="yyyy"/>
    <numFmt numFmtId="180" formatCode="&quot;R$&quot;#,##0.00"/>
    <numFmt numFmtId="181" formatCode="d\-mmm\-yy"/>
    <numFmt numFmtId="182" formatCode="dd/mm/yy;@"/>
    <numFmt numFmtId="183" formatCode="&quot;R$ &quot;#,##0.00"/>
    <numFmt numFmtId="184" formatCode="&quot;R$ &quot;#,##0.00;[Red]&quot;R$ &quot;#,##0.00"/>
    <numFmt numFmtId="185" formatCode="#,##0.00;[Red]#,##0.00"/>
    <numFmt numFmtId="186" formatCode="0;[Red]0"/>
    <numFmt numFmtId="187" formatCode="0.00;[Red]0.00"/>
    <numFmt numFmtId="188" formatCode="h:mm;@"/>
    <numFmt numFmtId="189" formatCode="0.00_)"/>
    <numFmt numFmtId="190" formatCode="_([$€-2]* #,##0.00_);_([$€-2]* \(#,##0.00\);_([$€-2]* &quot;-&quot;??_)"/>
    <numFmt numFmtId="191" formatCode="d/m"/>
    <numFmt numFmtId="192" formatCode="0.000"/>
    <numFmt numFmtId="193" formatCode="0.0"/>
    <numFmt numFmtId="194" formatCode="[$-416]dddd\,\ d&quot; de &quot;mmmm&quot; de &quot;yyyy"/>
    <numFmt numFmtId="195" formatCode="_-* #,##0.000_-;\-* #,##0.000_-;_-* &quot;-&quot;???_-;_-@_-"/>
    <numFmt numFmtId="196" formatCode="#\ ?/2"/>
    <numFmt numFmtId="197" formatCode="_-[$R$-416]\ * #,##0.00_-;\-[$R$-416]\ * #,##0.00_-;_-[$R$-416]\ * &quot;-&quot;??_-;_-@_-"/>
    <numFmt numFmtId="198" formatCode="#,##0.00_ ;\-#,##0.00\ 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  <numFmt numFmtId="203" formatCode="0.0000000"/>
    <numFmt numFmtId="204" formatCode="0.000000"/>
    <numFmt numFmtId="205" formatCode="0.00000"/>
    <numFmt numFmtId="206" formatCode="0.0000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color indexed="8"/>
      <name val="Courier"/>
      <family val="3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8"/>
      <name val="Times New Roman"/>
      <family val="1"/>
    </font>
    <font>
      <b/>
      <sz val="1"/>
      <color indexed="8"/>
      <name val="Courier"/>
      <family val="3"/>
    </font>
    <font>
      <sz val="12"/>
      <name val="Courier"/>
      <family val="3"/>
    </font>
    <font>
      <b/>
      <sz val="15"/>
      <color indexed="62"/>
      <name val="Calibri"/>
      <family val="2"/>
    </font>
    <font>
      <sz val="14"/>
      <name val="Arial"/>
      <family val="2"/>
    </font>
    <font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1"/>
      <color indexed="56"/>
      <name val="Verdana"/>
      <family val="2"/>
    </font>
    <font>
      <sz val="12"/>
      <color indexed="56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Calibri"/>
      <family val="2"/>
    </font>
    <font>
      <b/>
      <sz val="9"/>
      <color indexed="10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9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60"/>
      <name val="Verdana"/>
      <family val="2"/>
    </font>
    <font>
      <b/>
      <sz val="9"/>
      <color indexed="60"/>
      <name val="Verdana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Calibri"/>
      <family val="2"/>
    </font>
    <font>
      <b/>
      <sz val="9"/>
      <color rgb="FFFF0000"/>
      <name val="Verdana"/>
      <family val="2"/>
    </font>
    <font>
      <b/>
      <sz val="12"/>
      <color theme="0"/>
      <name val="Calibri"/>
      <family val="2"/>
    </font>
    <font>
      <sz val="9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C00000"/>
      <name val="Verdana"/>
      <family val="2"/>
    </font>
    <font>
      <b/>
      <sz val="9"/>
      <color rgb="FFC00000"/>
      <name val="Verdana"/>
      <family val="2"/>
    </font>
    <font>
      <b/>
      <sz val="14"/>
      <color theme="1"/>
      <name val="Calibri"/>
      <family val="2"/>
    </font>
    <font>
      <b/>
      <sz val="11"/>
      <color theme="0" tint="-0.04997999966144562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 style="thin"/>
      <top style="hair"/>
      <bottom style="hair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179" fontId="4" fillId="0" borderId="0">
      <alignment/>
      <protection locked="0"/>
    </xf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3" fillId="28" borderId="1" applyNumberFormat="0" applyAlignment="0" applyProtection="0"/>
    <xf numFmtId="190" fontId="0" fillId="0" borderId="0" applyFont="0" applyFill="0" applyBorder="0" applyAlignment="0" applyProtection="0"/>
    <xf numFmtId="176" fontId="4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7" fontId="4" fillId="0" borderId="0">
      <alignment/>
      <protection locked="0"/>
    </xf>
    <xf numFmtId="0" fontId="7" fillId="0" borderId="5" applyNumberFormat="0" applyFont="0" applyBorder="0" applyAlignment="0">
      <protection/>
    </xf>
    <xf numFmtId="4" fontId="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0" borderId="6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1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2" fillId="0" borderId="0" applyNumberFormat="0" applyFill="0" applyBorder="0" applyAlignment="0" applyProtection="0"/>
    <xf numFmtId="178" fontId="8" fillId="0" borderId="0">
      <alignment/>
      <protection locked="0"/>
    </xf>
    <xf numFmtId="178" fontId="8" fillId="0" borderId="0">
      <alignment/>
      <protection locked="0"/>
    </xf>
    <xf numFmtId="178" fontId="4" fillId="0" borderId="11">
      <alignment/>
      <protection locked="0"/>
    </xf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73" fillId="32" borderId="12" xfId="0" applyFont="1" applyFill="1" applyBorder="1" applyAlignment="1">
      <alignment vertical="center"/>
    </xf>
    <xf numFmtId="0" fontId="73" fillId="32" borderId="0" xfId="0" applyFont="1" applyFill="1" applyAlignment="1">
      <alignment vertical="center"/>
    </xf>
    <xf numFmtId="0" fontId="73" fillId="32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55">
      <alignment/>
      <protection/>
    </xf>
    <xf numFmtId="196" fontId="12" fillId="0" borderId="17" xfId="61" applyNumberFormat="1" applyFont="1" applyBorder="1" applyAlignment="1">
      <alignment horizontal="center" vertical="center" wrapText="1"/>
      <protection/>
    </xf>
    <xf numFmtId="4" fontId="12" fillId="0" borderId="17" xfId="61" applyNumberFormat="1" applyFont="1" applyBorder="1" applyAlignment="1">
      <alignment horizontal="center" vertical="center" wrapText="1"/>
      <protection/>
    </xf>
    <xf numFmtId="4" fontId="12" fillId="0" borderId="18" xfId="61" applyNumberFormat="1" applyFont="1" applyBorder="1" applyAlignment="1">
      <alignment horizontal="center" vertical="center" wrapText="1"/>
      <protection/>
    </xf>
    <xf numFmtId="4" fontId="12" fillId="0" borderId="19" xfId="61" applyNumberFormat="1" applyFont="1" applyBorder="1" applyAlignment="1">
      <alignment horizontal="center" vertical="center" wrapText="1"/>
      <protection/>
    </xf>
    <xf numFmtId="4" fontId="12" fillId="0" borderId="20" xfId="61" applyNumberFormat="1" applyFont="1" applyBorder="1" applyAlignment="1">
      <alignment horizontal="center" vertical="center" wrapText="1"/>
      <protection/>
    </xf>
    <xf numFmtId="0" fontId="0" fillId="0" borderId="0" xfId="61" applyAlignment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 wrapText="1"/>
    </xf>
    <xf numFmtId="2" fontId="17" fillId="35" borderId="25" xfId="0" applyNumberFormat="1" applyFont="1" applyFill="1" applyBorder="1" applyAlignment="1">
      <alignment horizontal="center" vertical="center" wrapText="1"/>
    </xf>
    <xf numFmtId="183" fontId="17" fillId="0" borderId="24" xfId="0" applyNumberFormat="1" applyFont="1" applyBorder="1" applyAlignment="1">
      <alignment horizontal="center" vertical="center" wrapText="1"/>
    </xf>
    <xf numFmtId="183" fontId="17" fillId="35" borderId="24" xfId="88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183" fontId="18" fillId="35" borderId="26" xfId="0" applyNumberFormat="1" applyFont="1" applyFill="1" applyBorder="1" applyAlignment="1">
      <alignment horizontal="right" vertical="center" wrapText="1"/>
    </xf>
    <xf numFmtId="183" fontId="74" fillId="35" borderId="26" xfId="0" applyNumberFormat="1" applyFont="1" applyFill="1" applyBorder="1" applyAlignment="1">
      <alignment horizontal="right" vertical="center" wrapText="1"/>
    </xf>
    <xf numFmtId="0" fontId="17" fillId="35" borderId="0" xfId="0" applyFont="1" applyFill="1" applyAlignment="1">
      <alignment horizontal="right" vertical="center" wrapText="1"/>
    </xf>
    <xf numFmtId="174" fontId="17" fillId="35" borderId="0" xfId="49" applyFont="1" applyFill="1" applyBorder="1" applyAlignment="1">
      <alignment horizontal="right" vertical="center" wrapText="1"/>
    </xf>
    <xf numFmtId="0" fontId="21" fillId="0" borderId="0" xfId="55" applyFont="1">
      <alignment/>
      <protection/>
    </xf>
    <xf numFmtId="44" fontId="21" fillId="0" borderId="0" xfId="55" applyNumberFormat="1" applyFont="1">
      <alignment/>
      <protection/>
    </xf>
    <xf numFmtId="0" fontId="21" fillId="0" borderId="0" xfId="55" applyFont="1" applyAlignment="1">
      <alignment vertical="center"/>
      <protection/>
    </xf>
    <xf numFmtId="0" fontId="21" fillId="35" borderId="0" xfId="0" applyFont="1" applyFill="1" applyAlignment="1">
      <alignment horizontal="center" vertical="center" wrapText="1"/>
    </xf>
    <xf numFmtId="0" fontId="15" fillId="0" borderId="0" xfId="55" applyFont="1" applyAlignment="1">
      <alignment vertical="center"/>
      <protection/>
    </xf>
    <xf numFmtId="2" fontId="46" fillId="0" borderId="14" xfId="0" applyNumberFormat="1" applyFont="1" applyBorder="1" applyAlignment="1">
      <alignment/>
    </xf>
    <xf numFmtId="2" fontId="47" fillId="0" borderId="27" xfId="0" applyNumberFormat="1" applyFont="1" applyBorder="1" applyAlignment="1">
      <alignment/>
    </xf>
    <xf numFmtId="2" fontId="47" fillId="0" borderId="28" xfId="0" applyNumberFormat="1" applyFont="1" applyBorder="1" applyAlignment="1">
      <alignment/>
    </xf>
    <xf numFmtId="2" fontId="46" fillId="0" borderId="28" xfId="0" applyNumberFormat="1" applyFont="1" applyBorder="1" applyAlignment="1">
      <alignment/>
    </xf>
    <xf numFmtId="2" fontId="75" fillId="36" borderId="27" xfId="0" applyNumberFormat="1" applyFont="1" applyFill="1" applyBorder="1" applyAlignment="1">
      <alignment vertical="center"/>
    </xf>
    <xf numFmtId="2" fontId="75" fillId="36" borderId="29" xfId="0" applyNumberFormat="1" applyFont="1" applyFill="1" applyBorder="1" applyAlignment="1">
      <alignment vertical="center"/>
    </xf>
    <xf numFmtId="2" fontId="47" fillId="0" borderId="14" xfId="0" applyNumberFormat="1" applyFont="1" applyBorder="1" applyAlignment="1">
      <alignment/>
    </xf>
    <xf numFmtId="183" fontId="76" fillId="0" borderId="24" xfId="0" applyNumberFormat="1" applyFont="1" applyBorder="1" applyAlignment="1">
      <alignment horizontal="center" vertical="center" wrapText="1"/>
    </xf>
    <xf numFmtId="0" fontId="24" fillId="0" borderId="30" xfId="60" applyFont="1" applyBorder="1" applyAlignment="1">
      <alignment horizontal="center" vertical="center" textRotation="90"/>
      <protection/>
    </xf>
    <xf numFmtId="0" fontId="24" fillId="0" borderId="26" xfId="60" applyFont="1" applyBorder="1" applyAlignment="1">
      <alignment horizontal="center" vertical="center" textRotation="90" wrapText="1"/>
      <protection/>
    </xf>
    <xf numFmtId="0" fontId="25" fillId="0" borderId="26" xfId="60" applyFont="1" applyBorder="1" applyAlignment="1">
      <alignment horizontal="center" vertical="center" textRotation="90" wrapText="1"/>
      <protection/>
    </xf>
    <xf numFmtId="1" fontId="21" fillId="0" borderId="24" xfId="59" applyNumberFormat="1" applyFont="1" applyBorder="1" applyAlignment="1" applyProtection="1">
      <alignment horizontal="center" vertical="center"/>
      <protection locked="0"/>
    </xf>
    <xf numFmtId="1" fontId="21" fillId="0" borderId="24" xfId="76" applyNumberFormat="1" applyFont="1" applyFill="1" applyBorder="1" applyAlignment="1" applyProtection="1">
      <alignment horizontal="center" vertical="center"/>
      <protection locked="0"/>
    </xf>
    <xf numFmtId="187" fontId="21" fillId="0" borderId="24" xfId="76" applyNumberFormat="1" applyFont="1" applyFill="1" applyBorder="1" applyAlignment="1" applyProtection="1">
      <alignment horizontal="center" vertical="center"/>
      <protection locked="0"/>
    </xf>
    <xf numFmtId="186" fontId="21" fillId="0" borderId="24" xfId="76" applyNumberFormat="1" applyFont="1" applyFill="1" applyBorder="1" applyAlignment="1" applyProtection="1">
      <alignment horizontal="center" vertical="center"/>
      <protection locked="0"/>
    </xf>
    <xf numFmtId="171" fontId="26" fillId="0" borderId="24" xfId="76" applyFont="1" applyFill="1" applyBorder="1" applyAlignment="1" applyProtection="1">
      <alignment horizontal="center" vertical="center"/>
      <protection locked="0"/>
    </xf>
    <xf numFmtId="171" fontId="21" fillId="0" borderId="24" xfId="76" applyFont="1" applyFill="1" applyBorder="1" applyAlignment="1" applyProtection="1">
      <alignment horizontal="center" vertical="center"/>
      <protection/>
    </xf>
    <xf numFmtId="0" fontId="23" fillId="0" borderId="31" xfId="60" applyFont="1" applyBorder="1" applyAlignment="1">
      <alignment horizontal="center" vertical="center"/>
      <protection/>
    </xf>
    <xf numFmtId="0" fontId="23" fillId="0" borderId="24" xfId="60" applyFont="1" applyBorder="1" applyAlignment="1">
      <alignment horizontal="center" vertical="center" wrapText="1"/>
      <protection/>
    </xf>
    <xf numFmtId="0" fontId="23" fillId="0" borderId="30" xfId="60" applyFont="1" applyBorder="1" applyAlignment="1">
      <alignment horizontal="center" vertical="center"/>
      <protection/>
    </xf>
    <xf numFmtId="0" fontId="23" fillId="0" borderId="30" xfId="60" applyFont="1" applyBorder="1" applyAlignment="1" quotePrefix="1">
      <alignment horizontal="center" vertical="center"/>
      <protection/>
    </xf>
    <xf numFmtId="197" fontId="0" fillId="0" borderId="0" xfId="49" applyNumberFormat="1" applyFont="1" applyAlignment="1">
      <alignment/>
    </xf>
    <xf numFmtId="197" fontId="1" fillId="0" borderId="0" xfId="49" applyNumberFormat="1" applyFont="1" applyAlignment="1">
      <alignment/>
    </xf>
    <xf numFmtId="171" fontId="7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35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2" fontId="17" fillId="0" borderId="32" xfId="0" applyNumberFormat="1" applyFont="1" applyBorder="1" applyAlignment="1">
      <alignment horizontal="center" vertical="center"/>
    </xf>
    <xf numFmtId="2" fontId="17" fillId="35" borderId="32" xfId="0" applyNumberFormat="1" applyFont="1" applyFill="1" applyBorder="1" applyAlignment="1">
      <alignment horizontal="center" vertical="center" wrapText="1"/>
    </xf>
    <xf numFmtId="183" fontId="76" fillId="0" borderId="32" xfId="0" applyNumberFormat="1" applyFont="1" applyBorder="1" applyAlignment="1">
      <alignment horizontal="center" vertical="center" wrapText="1"/>
    </xf>
    <xf numFmtId="183" fontId="17" fillId="35" borderId="32" xfId="88" applyNumberFormat="1" applyFont="1" applyFill="1" applyBorder="1" applyAlignment="1">
      <alignment horizontal="center" vertical="center" wrapText="1"/>
    </xf>
    <xf numFmtId="2" fontId="74" fillId="0" borderId="32" xfId="0" applyNumberFormat="1" applyFont="1" applyBorder="1" applyAlignment="1">
      <alignment horizontal="center" vertical="center" wrapText="1"/>
    </xf>
    <xf numFmtId="197" fontId="74" fillId="0" borderId="32" xfId="0" applyNumberFormat="1" applyFont="1" applyBorder="1" applyAlignment="1">
      <alignment horizontal="center" vertical="center" wrapText="1"/>
    </xf>
    <xf numFmtId="197" fontId="17" fillId="0" borderId="32" xfId="0" applyNumberFormat="1" applyFont="1" applyBorder="1" applyAlignment="1">
      <alignment horizontal="center" vertical="center" wrapText="1"/>
    </xf>
    <xf numFmtId="19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9" fontId="21" fillId="0" borderId="0" xfId="66" applyFont="1" applyAlignment="1">
      <alignment vertical="center"/>
    </xf>
    <xf numFmtId="197" fontId="0" fillId="0" borderId="0" xfId="49" applyNumberFormat="1" applyFont="1" applyAlignment="1">
      <alignment vertical="center"/>
    </xf>
    <xf numFmtId="197" fontId="1" fillId="0" borderId="0" xfId="49" applyNumberFormat="1" applyFont="1" applyAlignment="1">
      <alignment horizontal="center" vertical="center"/>
    </xf>
    <xf numFmtId="0" fontId="21" fillId="0" borderId="33" xfId="55" applyFont="1" applyFill="1" applyBorder="1">
      <alignment/>
      <protection/>
    </xf>
    <xf numFmtId="197" fontId="0" fillId="0" borderId="33" xfId="49" applyNumberFormat="1" applyFont="1" applyBorder="1" applyAlignment="1">
      <alignment horizontal="right"/>
    </xf>
    <xf numFmtId="198" fontId="0" fillId="0" borderId="33" xfId="0" applyNumberFormat="1" applyFont="1" applyBorder="1" applyAlignment="1">
      <alignment horizontal="center" vertical="center"/>
    </xf>
    <xf numFmtId="0" fontId="21" fillId="0" borderId="33" xfId="55" applyFont="1" applyBorder="1" applyAlignment="1">
      <alignment horizontal="center" vertical="center"/>
      <protection/>
    </xf>
    <xf numFmtId="4" fontId="0" fillId="0" borderId="33" xfId="0" applyNumberFormat="1" applyFont="1" applyBorder="1" applyAlignment="1">
      <alignment horizontal="center" vertical="center"/>
    </xf>
    <xf numFmtId="0" fontId="21" fillId="0" borderId="33" xfId="55" applyFont="1" applyBorder="1" applyAlignment="1">
      <alignment horizontal="left" vertical="center"/>
      <protection/>
    </xf>
    <xf numFmtId="0" fontId="21" fillId="0" borderId="33" xfId="55" applyFont="1" applyFill="1" applyBorder="1" applyAlignment="1">
      <alignment horizontal="left" vertical="center"/>
      <protection/>
    </xf>
    <xf numFmtId="2" fontId="0" fillId="0" borderId="33" xfId="0" applyNumberFormat="1" applyFont="1" applyBorder="1" applyAlignment="1">
      <alignment horizontal="center" vertical="center"/>
    </xf>
    <xf numFmtId="171" fontId="78" fillId="0" borderId="24" xfId="76" applyFont="1" applyFill="1" applyBorder="1" applyAlignment="1" applyProtection="1">
      <alignment horizontal="center" vertical="center"/>
      <protection/>
    </xf>
    <xf numFmtId="183" fontId="79" fillId="35" borderId="0" xfId="0" applyNumberFormat="1" applyFont="1" applyFill="1" applyAlignment="1">
      <alignment horizontal="right" vertical="center" wrapText="1"/>
    </xf>
    <xf numFmtId="197" fontId="0" fillId="0" borderId="0" xfId="0" applyNumberFormat="1" applyAlignment="1">
      <alignment/>
    </xf>
    <xf numFmtId="0" fontId="0" fillId="0" borderId="0" xfId="0" applyFont="1" applyAlignment="1">
      <alignment/>
    </xf>
    <xf numFmtId="197" fontId="1" fillId="37" borderId="0" xfId="0" applyNumberFormat="1" applyFont="1" applyFill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/>
    </xf>
    <xf numFmtId="197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97" fontId="0" fillId="0" borderId="13" xfId="0" applyNumberFormat="1" applyBorder="1" applyAlignment="1">
      <alignment/>
    </xf>
    <xf numFmtId="9" fontId="0" fillId="0" borderId="0" xfId="66" applyFont="1" applyBorder="1" applyAlignment="1">
      <alignment horizontal="center"/>
    </xf>
    <xf numFmtId="19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97" fontId="1" fillId="0" borderId="37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 horizontal="center"/>
    </xf>
    <xf numFmtId="197" fontId="0" fillId="0" borderId="36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/>
    </xf>
    <xf numFmtId="197" fontId="1" fillId="0" borderId="13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37" borderId="0" xfId="0" applyFill="1" applyBorder="1" applyAlignment="1">
      <alignment horizontal="center"/>
    </xf>
    <xf numFmtId="0" fontId="0" fillId="0" borderId="34" xfId="0" applyFont="1" applyBorder="1" applyAlignment="1">
      <alignment/>
    </xf>
    <xf numFmtId="197" fontId="21" fillId="0" borderId="0" xfId="55" applyNumberFormat="1" applyFont="1">
      <alignment/>
      <protection/>
    </xf>
    <xf numFmtId="2" fontId="0" fillId="0" borderId="0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33" borderId="27" xfId="0" applyNumberFormat="1" applyFill="1" applyBorder="1" applyAlignment="1">
      <alignment horizontal="center" vertical="center"/>
    </xf>
    <xf numFmtId="2" fontId="0" fillId="33" borderId="29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3" fillId="32" borderId="31" xfId="0" applyFont="1" applyFill="1" applyBorder="1" applyAlignment="1">
      <alignment horizontal="center" vertical="center"/>
    </xf>
    <xf numFmtId="0" fontId="73" fillId="32" borderId="34" xfId="0" applyFont="1" applyFill="1" applyBorder="1" applyAlignment="1">
      <alignment horizontal="center" vertical="center"/>
    </xf>
    <xf numFmtId="0" fontId="73" fillId="32" borderId="35" xfId="0" applyFont="1" applyFill="1" applyBorder="1" applyAlignment="1">
      <alignment horizontal="center" vertical="center"/>
    </xf>
    <xf numFmtId="0" fontId="80" fillId="32" borderId="0" xfId="0" applyFont="1" applyFill="1" applyAlignment="1">
      <alignment horizontal="center" vertical="center"/>
    </xf>
    <xf numFmtId="0" fontId="81" fillId="38" borderId="38" xfId="0" applyFont="1" applyFill="1" applyBorder="1" applyAlignment="1">
      <alignment horizontal="center" vertical="center"/>
    </xf>
    <xf numFmtId="0" fontId="81" fillId="38" borderId="39" xfId="0" applyFont="1" applyFill="1" applyBorder="1" applyAlignment="1">
      <alignment horizontal="center" vertical="center"/>
    </xf>
    <xf numFmtId="0" fontId="81" fillId="38" borderId="40" xfId="0" applyFont="1" applyFill="1" applyBorder="1" applyAlignment="1">
      <alignment horizontal="center" vertical="center"/>
    </xf>
    <xf numFmtId="0" fontId="81" fillId="38" borderId="41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42" xfId="0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0" fontId="0" fillId="34" borderId="0" xfId="0" applyFill="1" applyAlignment="1">
      <alignment horizontal="center"/>
    </xf>
    <xf numFmtId="2" fontId="47" fillId="34" borderId="0" xfId="0" applyNumberFormat="1" applyFont="1" applyFill="1" applyAlignment="1">
      <alignment horizontal="center"/>
    </xf>
    <xf numFmtId="0" fontId="82" fillId="0" borderId="27" xfId="0" applyFont="1" applyBorder="1" applyAlignment="1">
      <alignment horizontal="left"/>
    </xf>
    <xf numFmtId="0" fontId="82" fillId="0" borderId="39" xfId="0" applyFont="1" applyBorder="1" applyAlignment="1">
      <alignment horizontal="left"/>
    </xf>
    <xf numFmtId="0" fontId="82" fillId="0" borderId="29" xfId="0" applyFont="1" applyBorder="1" applyAlignment="1">
      <alignment horizontal="left"/>
    </xf>
    <xf numFmtId="2" fontId="75" fillId="36" borderId="14" xfId="0" applyNumberFormat="1" applyFont="1" applyFill="1" applyBorder="1" applyAlignment="1">
      <alignment horizontal="center"/>
    </xf>
    <xf numFmtId="0" fontId="81" fillId="38" borderId="43" xfId="0" applyFont="1" applyFill="1" applyBorder="1" applyAlignment="1">
      <alignment horizontal="center" vertical="center"/>
    </xf>
    <xf numFmtId="2" fontId="0" fillId="13" borderId="0" xfId="0" applyNumberFormat="1" applyFill="1" applyAlignment="1">
      <alignment horizontal="center"/>
    </xf>
    <xf numFmtId="0" fontId="83" fillId="0" borderId="40" xfId="0" applyFont="1" applyBorder="1" applyAlignment="1">
      <alignment horizontal="right"/>
    </xf>
    <xf numFmtId="0" fontId="83" fillId="0" borderId="42" xfId="0" applyFont="1" applyBorder="1" applyAlignment="1">
      <alignment horizontal="right"/>
    </xf>
    <xf numFmtId="0" fontId="81" fillId="40" borderId="0" xfId="0" applyFont="1" applyFill="1" applyAlignment="1">
      <alignment horizontal="center" vertical="center"/>
    </xf>
    <xf numFmtId="0" fontId="0" fillId="13" borderId="0" xfId="0" applyFill="1" applyAlignment="1">
      <alignment horizontal="right" vertical="center"/>
    </xf>
    <xf numFmtId="4" fontId="0" fillId="1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19" fillId="0" borderId="0" xfId="55" applyFont="1" applyAlignment="1">
      <alignment horizontal="left" wrapText="1"/>
      <protection/>
    </xf>
    <xf numFmtId="0" fontId="20" fillId="0" borderId="0" xfId="55" applyFont="1" applyAlignment="1">
      <alignment horizontal="left" wrapText="1"/>
      <protection/>
    </xf>
    <xf numFmtId="0" fontId="16" fillId="35" borderId="24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right" vertical="center" wrapText="1"/>
    </xf>
    <xf numFmtId="0" fontId="74" fillId="35" borderId="24" xfId="0" applyFont="1" applyFill="1" applyBorder="1" applyAlignment="1">
      <alignment horizontal="right" vertical="center" wrapText="1"/>
    </xf>
    <xf numFmtId="0" fontId="18" fillId="35" borderId="24" xfId="0" applyFont="1" applyFill="1" applyBorder="1" applyAlignment="1">
      <alignment horizontal="right" vertical="center" wrapText="1"/>
    </xf>
    <xf numFmtId="0" fontId="16" fillId="35" borderId="23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23" fillId="0" borderId="23" xfId="60" applyFont="1" applyBorder="1" applyAlignment="1">
      <alignment horizontal="center" vertical="center"/>
      <protection/>
    </xf>
    <xf numFmtId="0" fontId="23" fillId="0" borderId="26" xfId="60" applyFont="1" applyBorder="1" applyAlignment="1">
      <alignment horizontal="center" vertical="center"/>
      <protection/>
    </xf>
    <xf numFmtId="0" fontId="23" fillId="0" borderId="23" xfId="60" applyFont="1" applyBorder="1" applyAlignment="1">
      <alignment horizontal="center" vertical="center" textRotation="90"/>
      <protection/>
    </xf>
    <xf numFmtId="0" fontId="23" fillId="0" borderId="26" xfId="60" applyFont="1" applyBorder="1" applyAlignment="1">
      <alignment horizontal="center" vertical="center" textRotation="90"/>
      <protection/>
    </xf>
    <xf numFmtId="0" fontId="23" fillId="0" borderId="22" xfId="60" applyFont="1" applyBorder="1" applyAlignment="1">
      <alignment horizontal="center" vertical="center"/>
      <protection/>
    </xf>
    <xf numFmtId="0" fontId="23" fillId="0" borderId="32" xfId="60" applyFont="1" applyBorder="1" applyAlignment="1">
      <alignment horizontal="center" vertical="center"/>
      <protection/>
    </xf>
    <xf numFmtId="0" fontId="23" fillId="0" borderId="44" xfId="60" applyFont="1" applyBorder="1" applyAlignment="1">
      <alignment horizontal="center" vertical="center"/>
      <protection/>
    </xf>
    <xf numFmtId="0" fontId="22" fillId="0" borderId="23" xfId="60" applyFont="1" applyBorder="1" applyAlignment="1">
      <alignment horizontal="center" vertical="center" textRotation="90"/>
      <protection/>
    </xf>
    <xf numFmtId="0" fontId="22" fillId="0" borderId="26" xfId="60" applyFont="1" applyBorder="1" applyAlignment="1">
      <alignment horizontal="center" vertical="center" textRotation="90"/>
      <protection/>
    </xf>
    <xf numFmtId="0" fontId="11" fillId="0" borderId="45" xfId="61" applyFont="1" applyBorder="1" applyAlignment="1">
      <alignment horizontal="center" vertical="center" wrapText="1"/>
      <protection/>
    </xf>
    <xf numFmtId="0" fontId="11" fillId="0" borderId="46" xfId="61" applyFont="1" applyBorder="1" applyAlignment="1">
      <alignment horizontal="center" vertical="center" wrapText="1"/>
      <protection/>
    </xf>
    <xf numFmtId="0" fontId="11" fillId="0" borderId="47" xfId="61" applyFont="1" applyBorder="1" applyAlignment="1">
      <alignment horizontal="center" vertical="center" wrapText="1"/>
      <protection/>
    </xf>
    <xf numFmtId="0" fontId="11" fillId="0" borderId="0" xfId="61" applyFont="1" applyAlignment="1">
      <alignment horizontal="center" vertical="center" wrapText="1"/>
      <protection/>
    </xf>
  </cellXfs>
  <cellStyles count="77">
    <cellStyle name="Normal" xfId="0"/>
    <cellStyle name="RowLevel_0" xfId="1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Fixo" xfId="46"/>
    <cellStyle name="Hyperlink" xfId="47"/>
    <cellStyle name="Followed Hyperlink" xfId="48"/>
    <cellStyle name="Currency" xfId="49"/>
    <cellStyle name="Currency [0]" xfId="50"/>
    <cellStyle name="Moeda 2" xfId="51"/>
    <cellStyle name="Neutro" xfId="52"/>
    <cellStyle name="Normal 2" xfId="53"/>
    <cellStyle name="Normal 2 2" xfId="54"/>
    <cellStyle name="Normal 2 2 2" xfId="55"/>
    <cellStyle name="Normal 2 3" xfId="56"/>
    <cellStyle name="Normal 2_BM DE_OUTUBRO" xfId="57"/>
    <cellStyle name="Normal 3" xfId="58"/>
    <cellStyle name="Normal_Isolamento Equipamentos" xfId="59"/>
    <cellStyle name="Normal_Isolamento Equipamentos_LINHA DA COLUNA 711-008 Luciano Gomes" xfId="60"/>
    <cellStyle name="Normal_TABELA DE PID" xfId="61"/>
    <cellStyle name="Nota" xfId="62"/>
    <cellStyle name="Percentual" xfId="63"/>
    <cellStyle name="planilhas" xfId="64"/>
    <cellStyle name="Ponto" xfId="65"/>
    <cellStyle name="Percent" xfId="66"/>
    <cellStyle name="Porcentagem 2" xfId="67"/>
    <cellStyle name="Porcentagem 2 2" xfId="68"/>
    <cellStyle name="Porcentagem 3" xfId="69"/>
    <cellStyle name="Ruim" xfId="70"/>
    <cellStyle name="Saída" xfId="71"/>
    <cellStyle name="Comma [0]" xfId="72"/>
    <cellStyle name="Separador de milhares 2" xfId="73"/>
    <cellStyle name="Separador de milhares 3" xfId="74"/>
    <cellStyle name="Separador de milhares 4" xfId="75"/>
    <cellStyle name="Separador de milhares_I 012-06 ISOLAMENTO SODA CRIOLÃO 2" xfId="76"/>
    <cellStyle name="Texto de Aviso" xfId="77"/>
    <cellStyle name="Texto Explicativo" xfId="78"/>
    <cellStyle name="Título" xfId="79"/>
    <cellStyle name="Título 1" xfId="80"/>
    <cellStyle name="Título 1 1" xfId="81"/>
    <cellStyle name="Título 2" xfId="82"/>
    <cellStyle name="Título 3" xfId="83"/>
    <cellStyle name="Título 4" xfId="84"/>
    <cellStyle name="Titulo1" xfId="85"/>
    <cellStyle name="Titulo2" xfId="86"/>
    <cellStyle name="Total" xfId="87"/>
    <cellStyle name="Comma" xfId="88"/>
    <cellStyle name="Vírgula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19</xdr:row>
      <xdr:rowOff>66675</xdr:rowOff>
    </xdr:from>
    <xdr:to>
      <xdr:col>16</xdr:col>
      <xdr:colOff>400050</xdr:colOff>
      <xdr:row>23</xdr:row>
      <xdr:rowOff>85725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2325350" y="3667125"/>
          <a:ext cx="26955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falta de informações no desenho foi mantido os flanges semelhante ao V-107;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idem para espessura de isol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ie01002\Fabio%20Alarcon\Documents%20and%20Settings\TRIE01002\Meus%20documentos\F&#225;bio\Planejamento\Medi&#231;&#227;o\01%20Janeiro\Documents%20and%20Settings\REGAP\Meus%20documentos\Medi&#231;&#227;o\PLANEJ\PLANEJAMENTO\FINANCEI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ISOTERM\DOW\PARADA%20DE%20MANUTEN&#199;&#195;O\PARADA%20GERAL%20-%202020\ADD'ON%20PL%20C\C&#225;lculo%20&#225;rea%20de%20eq.%20Pl-C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lanejamento\1-%20CONTRATO%20BRASKEM-AL\3%20-%20PLANEJAMENTO\1%20-%20PROJETOS\4%20-%20PARADA%20PVC%20-%20PG%2005\1%20-%20PARADA%20MANUTEN&#199;&#195;O%20-%20PVC\Pr&#233;via%20ORC.%20Parada_Rev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IO-04\Resumo%20Medi&#231;&#227;o%20Rotina%20%20Pint%20%20Ma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le04002\Meus%20documentos\Documents%20and%20Settings\TRIE01002\Meus%20documentos\F&#225;bio\Clorosoda\Avan&#231;o%20Geral\Mapa%20Resumo\02%20Fevereiro\Resumo%20Geral%2027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5.uol.com.br/Meus%20documentos/Or&#231;amento%20PE%20I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lanilha%20Evid&#234;nc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R&#199;AMENTOS\2013\07%20-%20Julho\Or&#231;amentos\Julho\ASE&#180;S%20PARADA%20GERAL%202011\ASE's%20-%20PG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98-rog&#233;rio\c\Meus%20documentos\Promon-Concremat\Planilhas\Planejamento\Plan.%20Sem26\CPC\EAP%20C.Plan%20-%20Padr&#227;o%20Alunorte%20-%20Semana%202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OR&#199;AMENTOS\2013\07%20-%20Julho\Or&#231;amentos\Julho\Users\josesa11\Desktop\RISOTERM\bkp%20Diego\pen%20driver%20diego\trabalho\BM&#180;S%202012%20-\BM%20-%2009.12%20-%20SETEMBRO\BM%20ROTINA%20SETEMBR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mills.com.br/C&#243;pia%20de%20Or&#231;amento%20Faf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CPV"/>
      <sheetName val="Resultado"/>
      <sheetName val="Planejado"/>
      <sheetName val="f.caixa"/>
      <sheetName val="back-log"/>
      <sheetName val="mes"/>
      <sheetName val="Custo Real"/>
      <sheetName val="inventario"/>
      <sheetName val="Inv. pendente"/>
      <sheetName val="Produção"/>
      <sheetName val="Avaliação"/>
      <sheetName val="******"/>
      <sheetName val="f_caixa"/>
      <sheetName val="Custo_Real"/>
      <sheetName val="Inv__pendente"/>
    </sheetNames>
    <sheetDataSet>
      <sheetData sheetId="1">
        <row r="42">
          <cell r="J42" t="e">
            <v>#DIV/0!</v>
          </cell>
        </row>
      </sheetData>
      <sheetData sheetId="3">
        <row r="40">
          <cell r="C4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A PID"/>
      <sheetName val="CD-315C"/>
      <sheetName val="CD-402"/>
      <sheetName val="CE-202"/>
      <sheetName val="CE-300"/>
      <sheetName val="CE-351"/>
      <sheetName val="CE-402"/>
      <sheetName val="CD-217 "/>
      <sheetName val="CD-265"/>
      <sheetName val="CEV-404 "/>
      <sheetName val="CEV-401"/>
      <sheetName val="CD-303 "/>
      <sheetName val="CVL-401A"/>
    </sheetNames>
    <sheetDataSet>
      <sheetData sheetId="0">
        <row r="4">
          <cell r="A4">
            <v>0</v>
          </cell>
          <cell r="B4">
            <v>0</v>
          </cell>
        </row>
        <row r="5">
          <cell r="A5" t="str">
            <v>1/2 X 25</v>
          </cell>
          <cell r="B5">
            <v>0.26</v>
          </cell>
        </row>
        <row r="6">
          <cell r="A6" t="str">
            <v>1/2 X 38</v>
          </cell>
          <cell r="B6">
            <v>0.33</v>
          </cell>
        </row>
        <row r="7">
          <cell r="A7" t="str">
            <v>1/2 X 50</v>
          </cell>
          <cell r="B7">
            <v>0.41</v>
          </cell>
        </row>
        <row r="8">
          <cell r="A8" t="str">
            <v>1/2 X 63</v>
          </cell>
          <cell r="B8">
            <v>0.49</v>
          </cell>
        </row>
        <row r="9">
          <cell r="A9" t="str">
            <v>1/2 X 75</v>
          </cell>
          <cell r="B9">
            <v>0.57</v>
          </cell>
        </row>
        <row r="10">
          <cell r="A10" t="str">
            <v>1/2 X 83</v>
          </cell>
          <cell r="B10">
            <v>0.65</v>
          </cell>
        </row>
        <row r="11">
          <cell r="A11" t="str">
            <v>1/2 X 100</v>
          </cell>
          <cell r="B11">
            <v>0.73</v>
          </cell>
        </row>
        <row r="12">
          <cell r="A12" t="str">
            <v>1/2 X 115</v>
          </cell>
          <cell r="B12">
            <v>0.81</v>
          </cell>
        </row>
        <row r="13">
          <cell r="A13" t="str">
            <v>1/2 X 125</v>
          </cell>
          <cell r="B13">
            <v>0.88</v>
          </cell>
        </row>
        <row r="14">
          <cell r="A14" t="str">
            <v>3/4 X 25</v>
          </cell>
          <cell r="B14">
            <v>0.27</v>
          </cell>
        </row>
        <row r="15">
          <cell r="A15" t="str">
            <v>3/4 X 38</v>
          </cell>
          <cell r="B15">
            <v>0.35</v>
          </cell>
        </row>
        <row r="16">
          <cell r="A16" t="str">
            <v>3/4 X 50</v>
          </cell>
          <cell r="B16">
            <v>0.43</v>
          </cell>
        </row>
        <row r="17">
          <cell r="A17" t="str">
            <v>3/4 X 63</v>
          </cell>
          <cell r="B17">
            <v>0.51</v>
          </cell>
        </row>
        <row r="18">
          <cell r="A18" t="str">
            <v>3/4 X 75</v>
          </cell>
          <cell r="B18">
            <v>0.59</v>
          </cell>
        </row>
        <row r="19">
          <cell r="A19" t="str">
            <v>3/4 X 83</v>
          </cell>
          <cell r="B19">
            <v>0.66</v>
          </cell>
        </row>
        <row r="20">
          <cell r="A20" t="str">
            <v>3/4 X 100</v>
          </cell>
          <cell r="B20">
            <v>0.74</v>
          </cell>
        </row>
        <row r="21">
          <cell r="A21" t="str">
            <v>3/4 X 115</v>
          </cell>
          <cell r="B21">
            <v>0.82</v>
          </cell>
        </row>
        <row r="22">
          <cell r="A22" t="str">
            <v>3/4 X 125</v>
          </cell>
          <cell r="B22">
            <v>0.9</v>
          </cell>
        </row>
        <row r="23">
          <cell r="A23" t="str">
            <v>1 X 25</v>
          </cell>
          <cell r="B23">
            <v>0.29</v>
          </cell>
        </row>
        <row r="24">
          <cell r="A24" t="str">
            <v>1 X 38</v>
          </cell>
          <cell r="B24">
            <v>0.37</v>
          </cell>
        </row>
        <row r="25">
          <cell r="A25" t="str">
            <v>1 X 50</v>
          </cell>
          <cell r="B25">
            <v>0.45</v>
          </cell>
        </row>
        <row r="26">
          <cell r="A26" t="str">
            <v>1 X 63</v>
          </cell>
          <cell r="B26">
            <v>0.53</v>
          </cell>
        </row>
        <row r="27">
          <cell r="A27" t="str">
            <v>1 X 75</v>
          </cell>
          <cell r="B27">
            <v>0.61</v>
          </cell>
        </row>
        <row r="28">
          <cell r="A28" t="str">
            <v>1 X 83</v>
          </cell>
          <cell r="B28">
            <v>0.69</v>
          </cell>
        </row>
        <row r="29">
          <cell r="A29" t="str">
            <v>1 X 100</v>
          </cell>
          <cell r="B29">
            <v>0.76</v>
          </cell>
        </row>
        <row r="30">
          <cell r="A30" t="str">
            <v>1 X 115</v>
          </cell>
          <cell r="B30">
            <v>0.84</v>
          </cell>
        </row>
        <row r="31">
          <cell r="A31" t="str">
            <v>1 X 125</v>
          </cell>
          <cell r="B31">
            <v>0.92</v>
          </cell>
        </row>
        <row r="32">
          <cell r="A32" t="str">
            <v>1 1/2 X 25</v>
          </cell>
          <cell r="B32">
            <v>0.34</v>
          </cell>
        </row>
        <row r="33">
          <cell r="A33" t="str">
            <v>1 1/2 X 38</v>
          </cell>
          <cell r="B33">
            <v>0.42</v>
          </cell>
        </row>
        <row r="34">
          <cell r="A34" t="str">
            <v>1 1/2 X 50</v>
          </cell>
          <cell r="B34">
            <v>0.5</v>
          </cell>
        </row>
        <row r="35">
          <cell r="A35" t="str">
            <v>1 1/2 X 63</v>
          </cell>
          <cell r="B35">
            <v>0.58</v>
          </cell>
        </row>
        <row r="36">
          <cell r="A36" t="str">
            <v>1 1/2 X 75</v>
          </cell>
          <cell r="B36">
            <v>0.65</v>
          </cell>
        </row>
        <row r="37">
          <cell r="A37" t="str">
            <v>1 1/2 X 83</v>
          </cell>
          <cell r="B37">
            <v>0.73</v>
          </cell>
        </row>
        <row r="38">
          <cell r="A38" t="str">
            <v>1 1/2 X 100</v>
          </cell>
          <cell r="B38">
            <v>0.81</v>
          </cell>
        </row>
        <row r="39">
          <cell r="A39" t="str">
            <v>1 1/2 X 115</v>
          </cell>
          <cell r="B39">
            <v>0.89</v>
          </cell>
        </row>
        <row r="40">
          <cell r="A40" t="str">
            <v>1 1/2X 125</v>
          </cell>
          <cell r="B40">
            <v>0.97</v>
          </cell>
        </row>
        <row r="41">
          <cell r="A41" t="str">
            <v>2 X 25</v>
          </cell>
          <cell r="B41">
            <v>0.38</v>
          </cell>
        </row>
        <row r="42">
          <cell r="A42" t="str">
            <v>2 X 38</v>
          </cell>
          <cell r="B42">
            <v>0.46</v>
          </cell>
        </row>
        <row r="43">
          <cell r="A43" t="str">
            <v>2 X 50</v>
          </cell>
          <cell r="B43">
            <v>0.54</v>
          </cell>
        </row>
        <row r="44">
          <cell r="A44" t="str">
            <v>2 X 63</v>
          </cell>
          <cell r="B44">
            <v>0.61</v>
          </cell>
        </row>
        <row r="45">
          <cell r="A45" t="str">
            <v>2 X 75</v>
          </cell>
          <cell r="B45">
            <v>0.69</v>
          </cell>
        </row>
        <row r="46">
          <cell r="A46" t="str">
            <v>2 X 83</v>
          </cell>
          <cell r="B46">
            <v>0.77</v>
          </cell>
        </row>
        <row r="47">
          <cell r="A47" t="str">
            <v>2 X 100</v>
          </cell>
          <cell r="B47">
            <v>0.85</v>
          </cell>
        </row>
        <row r="48">
          <cell r="A48" t="str">
            <v>2 X 115</v>
          </cell>
          <cell r="B48">
            <v>0.93</v>
          </cell>
        </row>
        <row r="49">
          <cell r="A49" t="str">
            <v>2X 125</v>
          </cell>
          <cell r="B49">
            <v>1.01</v>
          </cell>
        </row>
        <row r="50">
          <cell r="A50" t="str">
            <v>2 1/2 X 25</v>
          </cell>
          <cell r="B50">
            <v>0.42</v>
          </cell>
        </row>
        <row r="51">
          <cell r="A51" t="str">
            <v>2 1/2 X 38</v>
          </cell>
          <cell r="B51">
            <v>0.5</v>
          </cell>
        </row>
        <row r="52">
          <cell r="A52" t="str">
            <v>2 1/2 X 50</v>
          </cell>
          <cell r="B52">
            <v>0.57</v>
          </cell>
        </row>
        <row r="53">
          <cell r="A53" t="str">
            <v>2 1/2 X 63</v>
          </cell>
          <cell r="B53">
            <v>0.65</v>
          </cell>
        </row>
        <row r="54">
          <cell r="A54" t="str">
            <v>2 1/2 X 75</v>
          </cell>
          <cell r="B54">
            <v>0.73</v>
          </cell>
        </row>
        <row r="55">
          <cell r="A55" t="str">
            <v>2 1/2 X 83</v>
          </cell>
          <cell r="B55">
            <v>0.81</v>
          </cell>
        </row>
        <row r="56">
          <cell r="A56" t="str">
            <v>2 1/2X 100</v>
          </cell>
          <cell r="B56">
            <v>0.89</v>
          </cell>
        </row>
        <row r="57">
          <cell r="A57" t="str">
            <v>2 1/2 X 115</v>
          </cell>
          <cell r="B57">
            <v>0.97</v>
          </cell>
        </row>
        <row r="58">
          <cell r="A58" t="str">
            <v>2 1/2 X 125</v>
          </cell>
          <cell r="B58">
            <v>1.05</v>
          </cell>
        </row>
        <row r="59">
          <cell r="A59" t="str">
            <v>3 X 25</v>
          </cell>
          <cell r="B59">
            <v>0.47</v>
          </cell>
        </row>
        <row r="60">
          <cell r="A60" t="str">
            <v>3 X 38</v>
          </cell>
          <cell r="B60">
            <v>0.55</v>
          </cell>
        </row>
        <row r="61">
          <cell r="A61" t="str">
            <v>3 X 50</v>
          </cell>
          <cell r="B61">
            <v>0.62</v>
          </cell>
        </row>
        <row r="62">
          <cell r="A62" t="str">
            <v>3 X 63</v>
          </cell>
          <cell r="B62">
            <v>0.7</v>
          </cell>
        </row>
        <row r="63">
          <cell r="A63" t="str">
            <v>3 X 75</v>
          </cell>
          <cell r="B63">
            <v>0.78</v>
          </cell>
        </row>
        <row r="64">
          <cell r="A64" t="str">
            <v>3 X 83</v>
          </cell>
          <cell r="B64">
            <v>0.86</v>
          </cell>
        </row>
        <row r="65">
          <cell r="A65" t="str">
            <v>3 X 100</v>
          </cell>
          <cell r="B65">
            <v>0.94</v>
          </cell>
        </row>
        <row r="66">
          <cell r="A66" t="str">
            <v>3 X 115</v>
          </cell>
          <cell r="B66">
            <v>1.02</v>
          </cell>
        </row>
        <row r="67">
          <cell r="A67" t="str">
            <v>3 X 125</v>
          </cell>
          <cell r="B67">
            <v>1.1</v>
          </cell>
        </row>
        <row r="68">
          <cell r="A68" t="str">
            <v>4 X 25</v>
          </cell>
          <cell r="B68">
            <v>0.55</v>
          </cell>
        </row>
        <row r="69">
          <cell r="A69" t="str">
            <v>4 X 38</v>
          </cell>
          <cell r="B69">
            <v>0.63</v>
          </cell>
        </row>
        <row r="70">
          <cell r="A70" t="str">
            <v>4 X 50</v>
          </cell>
          <cell r="B70">
            <v>0.71</v>
          </cell>
        </row>
        <row r="71">
          <cell r="A71" t="str">
            <v>4 X 63</v>
          </cell>
          <cell r="B71">
            <v>0.79</v>
          </cell>
        </row>
        <row r="72">
          <cell r="A72" t="str">
            <v>4 X 75</v>
          </cell>
          <cell r="B72">
            <v>0.87</v>
          </cell>
        </row>
        <row r="73">
          <cell r="A73" t="str">
            <v>4 X 83</v>
          </cell>
          <cell r="B73">
            <v>0.95</v>
          </cell>
        </row>
        <row r="74">
          <cell r="A74" t="str">
            <v>4 X 100</v>
          </cell>
          <cell r="B74">
            <v>1.03</v>
          </cell>
        </row>
        <row r="75">
          <cell r="A75" t="str">
            <v>4 X 115</v>
          </cell>
          <cell r="B75">
            <v>1.1</v>
          </cell>
        </row>
        <row r="76">
          <cell r="A76" t="str">
            <v>4 X 125</v>
          </cell>
          <cell r="B76">
            <v>1.18</v>
          </cell>
        </row>
        <row r="77">
          <cell r="A77" t="str">
            <v>6 X 25</v>
          </cell>
          <cell r="B77">
            <v>0.55</v>
          </cell>
        </row>
        <row r="78">
          <cell r="A78" t="str">
            <v>6 X 38</v>
          </cell>
          <cell r="B78">
            <v>0.72</v>
          </cell>
        </row>
        <row r="79">
          <cell r="A79" t="str">
            <v>6 X 50</v>
          </cell>
          <cell r="B79">
            <v>0.8</v>
          </cell>
        </row>
        <row r="80">
          <cell r="A80" t="str">
            <v>6 X 63</v>
          </cell>
          <cell r="B80">
            <v>0.87</v>
          </cell>
        </row>
        <row r="81">
          <cell r="A81" t="str">
            <v>6 X 75</v>
          </cell>
          <cell r="B81">
            <v>0.95</v>
          </cell>
        </row>
        <row r="82">
          <cell r="A82" t="str">
            <v>6 X 83</v>
          </cell>
          <cell r="B82">
            <v>1.03</v>
          </cell>
        </row>
        <row r="83">
          <cell r="A83" t="str">
            <v>6 X 100</v>
          </cell>
          <cell r="B83">
            <v>1.11</v>
          </cell>
        </row>
        <row r="84">
          <cell r="A84" t="str">
            <v>6 X 115</v>
          </cell>
          <cell r="B84">
            <v>1.19</v>
          </cell>
        </row>
        <row r="85">
          <cell r="A85" t="str">
            <v>6 X 125</v>
          </cell>
          <cell r="B85">
            <v>1.27</v>
          </cell>
        </row>
        <row r="86">
          <cell r="A86" t="str">
            <v>8 X 25</v>
          </cell>
          <cell r="B86">
            <v>0.88</v>
          </cell>
        </row>
        <row r="87">
          <cell r="A87" t="str">
            <v>8 X 38</v>
          </cell>
          <cell r="B87">
            <v>0.96</v>
          </cell>
        </row>
        <row r="88">
          <cell r="A88" t="str">
            <v>8 X 50</v>
          </cell>
          <cell r="B88">
            <v>1.03</v>
          </cell>
        </row>
        <row r="89">
          <cell r="A89" t="str">
            <v>8 X 63</v>
          </cell>
          <cell r="B89">
            <v>1.11</v>
          </cell>
        </row>
        <row r="90">
          <cell r="A90" t="str">
            <v>8 X 75</v>
          </cell>
          <cell r="B90">
            <v>1.19</v>
          </cell>
        </row>
        <row r="91">
          <cell r="A91" t="str">
            <v>8 X 83</v>
          </cell>
          <cell r="B91">
            <v>1.27</v>
          </cell>
        </row>
        <row r="92">
          <cell r="A92" t="str">
            <v>8 X 100</v>
          </cell>
          <cell r="B92">
            <v>1.35</v>
          </cell>
        </row>
        <row r="93">
          <cell r="A93" t="str">
            <v>8 X 115</v>
          </cell>
          <cell r="B93">
            <v>1.43</v>
          </cell>
        </row>
        <row r="94">
          <cell r="A94" t="str">
            <v>8 X 125</v>
          </cell>
          <cell r="B94">
            <v>1.51</v>
          </cell>
        </row>
        <row r="95">
          <cell r="A95" t="str">
            <v>10 X 25</v>
          </cell>
          <cell r="B95">
            <v>1.05</v>
          </cell>
        </row>
        <row r="96">
          <cell r="A96" t="str">
            <v>10 X 38</v>
          </cell>
          <cell r="B96">
            <v>1.13</v>
          </cell>
        </row>
        <row r="97">
          <cell r="A97" t="str">
            <v>10 X 50</v>
          </cell>
          <cell r="B97">
            <v>1.2</v>
          </cell>
        </row>
        <row r="98">
          <cell r="A98" t="str">
            <v>10 X 63</v>
          </cell>
          <cell r="B98">
            <v>1.28</v>
          </cell>
        </row>
        <row r="99">
          <cell r="A99" t="str">
            <v>10 X 75</v>
          </cell>
          <cell r="B99">
            <v>1.36</v>
          </cell>
        </row>
        <row r="100">
          <cell r="A100" t="str">
            <v>10 X 83</v>
          </cell>
          <cell r="B100">
            <v>1.44</v>
          </cell>
        </row>
        <row r="101">
          <cell r="A101" t="str">
            <v>10 X 100</v>
          </cell>
          <cell r="B101">
            <v>1.52</v>
          </cell>
        </row>
        <row r="102">
          <cell r="A102" t="str">
            <v>10 X 115</v>
          </cell>
          <cell r="B102">
            <v>1.6</v>
          </cell>
        </row>
        <row r="103">
          <cell r="A103" t="str">
            <v>10 X 125</v>
          </cell>
          <cell r="B103">
            <v>1.67</v>
          </cell>
        </row>
        <row r="104">
          <cell r="A104" t="str">
            <v>12 X 25</v>
          </cell>
          <cell r="B104">
            <v>1.21</v>
          </cell>
        </row>
        <row r="105">
          <cell r="A105" t="str">
            <v>12 X 38</v>
          </cell>
          <cell r="B105">
            <v>1.28</v>
          </cell>
        </row>
        <row r="106">
          <cell r="A106" t="str">
            <v>12 X 50</v>
          </cell>
          <cell r="B106">
            <v>1.36</v>
          </cell>
        </row>
        <row r="107">
          <cell r="A107" t="str">
            <v>12 X 63</v>
          </cell>
          <cell r="B107">
            <v>1.44</v>
          </cell>
        </row>
        <row r="108">
          <cell r="A108" t="str">
            <v>12 X 75</v>
          </cell>
          <cell r="B108">
            <v>1.52</v>
          </cell>
        </row>
        <row r="109">
          <cell r="A109" t="str">
            <v>12 X 83</v>
          </cell>
          <cell r="B109">
            <v>1.6</v>
          </cell>
        </row>
        <row r="110">
          <cell r="A110" t="str">
            <v>12 X 100</v>
          </cell>
          <cell r="B110">
            <v>1.68</v>
          </cell>
        </row>
        <row r="111">
          <cell r="A111" t="str">
            <v>12 X 115</v>
          </cell>
          <cell r="B111">
            <v>1.76</v>
          </cell>
        </row>
        <row r="112">
          <cell r="A112" t="str">
            <v>12 X 125</v>
          </cell>
          <cell r="B112">
            <v>1.83</v>
          </cell>
        </row>
        <row r="113">
          <cell r="A113" t="str">
            <v>14 X 25</v>
          </cell>
          <cell r="B113">
            <v>1.31</v>
          </cell>
        </row>
        <row r="114">
          <cell r="A114" t="str">
            <v>14 X 38</v>
          </cell>
          <cell r="B114">
            <v>1.38</v>
          </cell>
        </row>
        <row r="115">
          <cell r="A115" t="str">
            <v>14 X 50</v>
          </cell>
          <cell r="B115">
            <v>1.46</v>
          </cell>
        </row>
        <row r="116">
          <cell r="A116" t="str">
            <v>14 X 63</v>
          </cell>
          <cell r="B116">
            <v>1.54</v>
          </cell>
        </row>
        <row r="117">
          <cell r="A117" t="str">
            <v>14 X 75</v>
          </cell>
          <cell r="B117">
            <v>1.62</v>
          </cell>
        </row>
        <row r="118">
          <cell r="A118" t="str">
            <v>14 X 83</v>
          </cell>
          <cell r="B118">
            <v>1.7</v>
          </cell>
        </row>
        <row r="119">
          <cell r="A119" t="str">
            <v>14 X 100</v>
          </cell>
          <cell r="B119">
            <v>1.78</v>
          </cell>
        </row>
        <row r="120">
          <cell r="A120" t="str">
            <v>14 X 115</v>
          </cell>
          <cell r="B120">
            <v>1.86</v>
          </cell>
        </row>
        <row r="121">
          <cell r="A121" t="str">
            <v>14 X 125</v>
          </cell>
          <cell r="B121">
            <v>1.93</v>
          </cell>
        </row>
        <row r="122">
          <cell r="A122" t="str">
            <v>16 X 25</v>
          </cell>
          <cell r="B122">
            <v>1.47</v>
          </cell>
        </row>
        <row r="123">
          <cell r="A123" t="str">
            <v>16 X 38</v>
          </cell>
          <cell r="B123">
            <v>1.54</v>
          </cell>
        </row>
        <row r="124">
          <cell r="A124" t="str">
            <v>16 X 50</v>
          </cell>
          <cell r="B124">
            <v>1.62</v>
          </cell>
        </row>
        <row r="125">
          <cell r="A125" t="str">
            <v>16 X 63</v>
          </cell>
          <cell r="B125">
            <v>1.7</v>
          </cell>
        </row>
        <row r="126">
          <cell r="A126" t="str">
            <v>16 X 75</v>
          </cell>
          <cell r="B126">
            <v>1.78</v>
          </cell>
        </row>
        <row r="127">
          <cell r="A127" t="str">
            <v>16 X 83</v>
          </cell>
          <cell r="B127">
            <v>1.86</v>
          </cell>
        </row>
        <row r="128">
          <cell r="A128" t="str">
            <v>16 X 100</v>
          </cell>
          <cell r="B128">
            <v>1.94</v>
          </cell>
        </row>
        <row r="129">
          <cell r="A129" t="str">
            <v>16 X 115</v>
          </cell>
          <cell r="B129">
            <v>2.02</v>
          </cell>
        </row>
        <row r="130">
          <cell r="A130" t="str">
            <v>16 X 125</v>
          </cell>
          <cell r="B130">
            <v>2.09</v>
          </cell>
        </row>
        <row r="131">
          <cell r="A131" t="str">
            <v>18 X 25</v>
          </cell>
          <cell r="B131">
            <v>1.62</v>
          </cell>
        </row>
        <row r="132">
          <cell r="A132" t="str">
            <v>18 X 38</v>
          </cell>
          <cell r="B132">
            <v>1.7</v>
          </cell>
        </row>
        <row r="133">
          <cell r="A133" t="str">
            <v>18 X 50</v>
          </cell>
          <cell r="B133">
            <v>1.78</v>
          </cell>
        </row>
        <row r="134">
          <cell r="A134" t="str">
            <v>18 X 63</v>
          </cell>
          <cell r="B134">
            <v>1.8</v>
          </cell>
        </row>
        <row r="135">
          <cell r="A135" t="str">
            <v>18 X 75</v>
          </cell>
          <cell r="B135">
            <v>1.94</v>
          </cell>
        </row>
        <row r="136">
          <cell r="A136" t="str">
            <v>18 X 83</v>
          </cell>
          <cell r="B136">
            <v>2.02</v>
          </cell>
        </row>
        <row r="137">
          <cell r="A137" t="str">
            <v>18 X 100</v>
          </cell>
          <cell r="B137">
            <v>2.1</v>
          </cell>
        </row>
        <row r="138">
          <cell r="A138" t="str">
            <v>18 X 115</v>
          </cell>
          <cell r="B138">
            <v>2.17</v>
          </cell>
        </row>
        <row r="139">
          <cell r="A139" t="str">
            <v>18 X 125</v>
          </cell>
          <cell r="B139">
            <v>2.25</v>
          </cell>
        </row>
        <row r="140">
          <cell r="A140" t="str">
            <v>20 X 25</v>
          </cell>
          <cell r="B140">
            <v>1.78</v>
          </cell>
        </row>
        <row r="141">
          <cell r="A141" t="str">
            <v>20 X 38</v>
          </cell>
          <cell r="B141">
            <v>1.86</v>
          </cell>
        </row>
        <row r="142">
          <cell r="A142" t="str">
            <v>20 X 50</v>
          </cell>
          <cell r="B142">
            <v>1.94</v>
          </cell>
        </row>
        <row r="143">
          <cell r="A143" t="str">
            <v>20 X 63</v>
          </cell>
          <cell r="B143">
            <v>2.02</v>
          </cell>
        </row>
        <row r="144">
          <cell r="A144" t="str">
            <v>20 X 75</v>
          </cell>
          <cell r="B144">
            <v>2.1</v>
          </cell>
        </row>
        <row r="145">
          <cell r="A145" t="str">
            <v>20 X 83</v>
          </cell>
          <cell r="B145">
            <v>2.18</v>
          </cell>
        </row>
        <row r="146">
          <cell r="A146" t="str">
            <v>20 X 100</v>
          </cell>
          <cell r="B146">
            <v>2.26</v>
          </cell>
        </row>
        <row r="147">
          <cell r="A147" t="str">
            <v>20 X 115</v>
          </cell>
          <cell r="B147">
            <v>2.33</v>
          </cell>
        </row>
        <row r="148">
          <cell r="A148" t="str">
            <v>20 X 125</v>
          </cell>
          <cell r="B148">
            <v>2.41</v>
          </cell>
        </row>
        <row r="149">
          <cell r="A149" t="str">
            <v>22 X 25</v>
          </cell>
          <cell r="B149">
            <v>1.94</v>
          </cell>
        </row>
        <row r="150">
          <cell r="A150" t="str">
            <v>22 X 38</v>
          </cell>
          <cell r="B150">
            <v>2.02</v>
          </cell>
        </row>
        <row r="151">
          <cell r="A151" t="str">
            <v>22 X 50</v>
          </cell>
          <cell r="B151">
            <v>2.1</v>
          </cell>
        </row>
        <row r="152">
          <cell r="A152" t="str">
            <v>22 X 63</v>
          </cell>
          <cell r="B152">
            <v>2.18</v>
          </cell>
        </row>
        <row r="153">
          <cell r="A153" t="str">
            <v>22 X 75</v>
          </cell>
          <cell r="B153">
            <v>2.26</v>
          </cell>
        </row>
        <row r="154">
          <cell r="A154" t="str">
            <v>22 X 83</v>
          </cell>
          <cell r="B154">
            <v>2.34</v>
          </cell>
        </row>
        <row r="155">
          <cell r="A155" t="str">
            <v>22 X 100</v>
          </cell>
          <cell r="B155">
            <v>2.42</v>
          </cell>
        </row>
        <row r="156">
          <cell r="A156" t="str">
            <v>22 X 115</v>
          </cell>
          <cell r="B156">
            <v>2.49</v>
          </cell>
        </row>
        <row r="157">
          <cell r="A157" t="str">
            <v>22 X 125</v>
          </cell>
          <cell r="B157">
            <v>2.57</v>
          </cell>
        </row>
        <row r="158">
          <cell r="A158" t="str">
            <v>24 X 25</v>
          </cell>
          <cell r="B158">
            <v>2.1</v>
          </cell>
        </row>
        <row r="159">
          <cell r="A159" t="str">
            <v>24 X 38</v>
          </cell>
          <cell r="B159">
            <v>2.18</v>
          </cell>
        </row>
        <row r="160">
          <cell r="A160" t="str">
            <v>24 X 50</v>
          </cell>
          <cell r="B160">
            <v>2.26</v>
          </cell>
        </row>
        <row r="161">
          <cell r="A161" t="str">
            <v>24 X 63</v>
          </cell>
          <cell r="B161">
            <v>2.34</v>
          </cell>
        </row>
        <row r="162">
          <cell r="A162" t="str">
            <v>24 X 75</v>
          </cell>
          <cell r="B162">
            <v>2.42</v>
          </cell>
        </row>
        <row r="163">
          <cell r="A163" t="str">
            <v>24 X 83</v>
          </cell>
          <cell r="B163">
            <v>2.5</v>
          </cell>
        </row>
        <row r="164">
          <cell r="A164" t="str">
            <v>24 X 100</v>
          </cell>
          <cell r="B164">
            <v>2.58</v>
          </cell>
        </row>
        <row r="165">
          <cell r="A165" t="str">
            <v>24 X 115</v>
          </cell>
          <cell r="B165">
            <v>2.65</v>
          </cell>
        </row>
        <row r="166">
          <cell r="A166" t="str">
            <v>24 X 125</v>
          </cell>
          <cell r="B166">
            <v>2.73</v>
          </cell>
        </row>
        <row r="167">
          <cell r="A167" t="str">
            <v>26 X 25</v>
          </cell>
          <cell r="B167">
            <v>2.26</v>
          </cell>
        </row>
        <row r="168">
          <cell r="A168" t="str">
            <v>26 X 38</v>
          </cell>
          <cell r="B168">
            <v>2.34</v>
          </cell>
        </row>
        <row r="169">
          <cell r="A169" t="str">
            <v>26 X 50</v>
          </cell>
          <cell r="B169">
            <v>2.42</v>
          </cell>
        </row>
        <row r="170">
          <cell r="A170" t="str">
            <v>26 X 63</v>
          </cell>
          <cell r="B170">
            <v>2.5</v>
          </cell>
        </row>
        <row r="171">
          <cell r="A171" t="str">
            <v>26 X 75</v>
          </cell>
          <cell r="B171">
            <v>2.58</v>
          </cell>
        </row>
        <row r="172">
          <cell r="A172" t="str">
            <v>26 X 83</v>
          </cell>
          <cell r="B172">
            <v>2.65</v>
          </cell>
        </row>
        <row r="173">
          <cell r="A173" t="str">
            <v>26 X 100</v>
          </cell>
          <cell r="B173">
            <v>2.73</v>
          </cell>
        </row>
        <row r="174">
          <cell r="A174" t="str">
            <v>26 X 115</v>
          </cell>
          <cell r="B174">
            <v>2.81</v>
          </cell>
        </row>
        <row r="175">
          <cell r="A175" t="str">
            <v>26 X 125</v>
          </cell>
          <cell r="B175">
            <v>2.89</v>
          </cell>
        </row>
        <row r="176">
          <cell r="A176" t="str">
            <v>28 X 25</v>
          </cell>
          <cell r="B176">
            <v>2.42</v>
          </cell>
        </row>
        <row r="177">
          <cell r="A177" t="str">
            <v>28 X 38</v>
          </cell>
          <cell r="B177">
            <v>2.5</v>
          </cell>
        </row>
        <row r="178">
          <cell r="A178" t="str">
            <v>28 X 50</v>
          </cell>
          <cell r="B178">
            <v>2.58</v>
          </cell>
        </row>
        <row r="179">
          <cell r="A179" t="str">
            <v>28 X 63</v>
          </cell>
          <cell r="B179">
            <v>2.66</v>
          </cell>
        </row>
        <row r="180">
          <cell r="A180" t="str">
            <v>28 X 75</v>
          </cell>
          <cell r="B180">
            <v>2.74</v>
          </cell>
        </row>
        <row r="181">
          <cell r="A181" t="str">
            <v>28 X 83</v>
          </cell>
          <cell r="B181">
            <v>2.81</v>
          </cell>
        </row>
        <row r="182">
          <cell r="A182" t="str">
            <v>28 X 100</v>
          </cell>
          <cell r="B182">
            <v>2.89</v>
          </cell>
        </row>
        <row r="183">
          <cell r="A183" t="str">
            <v>28 X 115</v>
          </cell>
          <cell r="B183">
            <v>2.97</v>
          </cell>
        </row>
        <row r="184">
          <cell r="A184" t="str">
            <v>28 X 125</v>
          </cell>
          <cell r="B184">
            <v>3.05</v>
          </cell>
        </row>
        <row r="185">
          <cell r="A185" t="str">
            <v>30 X 25</v>
          </cell>
          <cell r="B185">
            <v>2.58</v>
          </cell>
        </row>
        <row r="186">
          <cell r="A186" t="str">
            <v>30 X 38</v>
          </cell>
          <cell r="B186">
            <v>2.66</v>
          </cell>
        </row>
        <row r="187">
          <cell r="A187" t="str">
            <v>30 X 50</v>
          </cell>
          <cell r="B187">
            <v>2.74</v>
          </cell>
        </row>
        <row r="188">
          <cell r="A188" t="str">
            <v>30 X 63</v>
          </cell>
          <cell r="B188">
            <v>2.82</v>
          </cell>
        </row>
        <row r="189">
          <cell r="A189" t="str">
            <v>30 X 75</v>
          </cell>
          <cell r="B189">
            <v>2.9</v>
          </cell>
        </row>
        <row r="190">
          <cell r="A190" t="str">
            <v>30 X 83</v>
          </cell>
          <cell r="B190">
            <v>2.98</v>
          </cell>
        </row>
        <row r="191">
          <cell r="A191" t="str">
            <v>30 X 100</v>
          </cell>
          <cell r="B191">
            <v>3.05</v>
          </cell>
        </row>
        <row r="192">
          <cell r="A192" t="str">
            <v>30 X 115</v>
          </cell>
          <cell r="B192">
            <v>3.13</v>
          </cell>
        </row>
        <row r="193">
          <cell r="A193" t="str">
            <v>30 X 125</v>
          </cell>
          <cell r="B193">
            <v>3.21</v>
          </cell>
        </row>
        <row r="194">
          <cell r="A194" t="str">
            <v>32 X 25</v>
          </cell>
          <cell r="B194">
            <v>2.74</v>
          </cell>
        </row>
        <row r="195">
          <cell r="A195" t="str">
            <v>32 X 38</v>
          </cell>
          <cell r="B195">
            <v>2.82</v>
          </cell>
        </row>
        <row r="196">
          <cell r="A196" t="str">
            <v>32 X 50</v>
          </cell>
          <cell r="B196">
            <v>2.9</v>
          </cell>
        </row>
        <row r="197">
          <cell r="A197" t="str">
            <v>32 X 63</v>
          </cell>
          <cell r="B197">
            <v>2.98</v>
          </cell>
        </row>
        <row r="198">
          <cell r="A198" t="str">
            <v>32 X 75</v>
          </cell>
          <cell r="B198">
            <v>3.06</v>
          </cell>
        </row>
        <row r="199">
          <cell r="A199" t="str">
            <v>32 X 83</v>
          </cell>
          <cell r="B199">
            <v>3.14</v>
          </cell>
        </row>
        <row r="200">
          <cell r="A200" t="str">
            <v>32 X 100</v>
          </cell>
          <cell r="B200">
            <v>3.21</v>
          </cell>
        </row>
        <row r="201">
          <cell r="A201" t="str">
            <v>32 X 115</v>
          </cell>
          <cell r="B201">
            <v>3.29</v>
          </cell>
        </row>
        <row r="202">
          <cell r="A202" t="str">
            <v>32 X 125</v>
          </cell>
          <cell r="B202">
            <v>3.37</v>
          </cell>
        </row>
        <row r="203">
          <cell r="A203" t="str">
            <v>34 X 25</v>
          </cell>
          <cell r="B203">
            <v>2.9</v>
          </cell>
        </row>
        <row r="204">
          <cell r="A204" t="str">
            <v>34 X 38</v>
          </cell>
          <cell r="B204">
            <v>2.98</v>
          </cell>
        </row>
        <row r="205">
          <cell r="A205" t="str">
            <v>34 X 50</v>
          </cell>
          <cell r="B205">
            <v>3.06</v>
          </cell>
        </row>
        <row r="206">
          <cell r="A206" t="str">
            <v>34 X 63</v>
          </cell>
          <cell r="B206">
            <v>3.14</v>
          </cell>
        </row>
        <row r="207">
          <cell r="A207" t="str">
            <v>34 X 75</v>
          </cell>
          <cell r="B207">
            <v>3.22</v>
          </cell>
        </row>
        <row r="208">
          <cell r="A208" t="str">
            <v>34 X 83</v>
          </cell>
          <cell r="B208">
            <v>3.3</v>
          </cell>
        </row>
        <row r="209">
          <cell r="A209" t="str">
            <v>34 X 100</v>
          </cell>
          <cell r="B209">
            <v>3.37</v>
          </cell>
        </row>
        <row r="210">
          <cell r="A210" t="str">
            <v>34 X 115</v>
          </cell>
          <cell r="B210">
            <v>3.45</v>
          </cell>
        </row>
        <row r="211">
          <cell r="A211" t="str">
            <v>34 X 125</v>
          </cell>
          <cell r="B211">
            <v>3.53</v>
          </cell>
        </row>
        <row r="212">
          <cell r="A212" t="str">
            <v>36 X 25</v>
          </cell>
          <cell r="B212">
            <v>2.9</v>
          </cell>
        </row>
        <row r="213">
          <cell r="A213" t="str">
            <v>36 X 38</v>
          </cell>
          <cell r="B213">
            <v>2.98</v>
          </cell>
        </row>
        <row r="214">
          <cell r="A214" t="str">
            <v>36 X 50</v>
          </cell>
          <cell r="B214">
            <v>3.06</v>
          </cell>
        </row>
        <row r="215">
          <cell r="A215" t="str">
            <v>36 X 63</v>
          </cell>
          <cell r="B215">
            <v>3.14</v>
          </cell>
        </row>
        <row r="216">
          <cell r="A216" t="str">
            <v>36 X 75</v>
          </cell>
          <cell r="B216">
            <v>3.22</v>
          </cell>
        </row>
        <row r="217">
          <cell r="A217" t="str">
            <v>36 X 83</v>
          </cell>
          <cell r="B217">
            <v>3.3</v>
          </cell>
        </row>
        <row r="218">
          <cell r="A218" t="str">
            <v>36 X 100</v>
          </cell>
          <cell r="B218">
            <v>3.37</v>
          </cell>
        </row>
        <row r="219">
          <cell r="A219" t="str">
            <v>36 X 115</v>
          </cell>
          <cell r="B219">
            <v>3.45</v>
          </cell>
        </row>
        <row r="220">
          <cell r="A220" t="str">
            <v>36 X 125</v>
          </cell>
          <cell r="B220">
            <v>3.53</v>
          </cell>
        </row>
        <row r="221">
          <cell r="A221" t="str">
            <v>38 X 25</v>
          </cell>
          <cell r="B221">
            <v>3.22</v>
          </cell>
        </row>
        <row r="222">
          <cell r="A222" t="str">
            <v>38 X 38</v>
          </cell>
          <cell r="B222">
            <v>3.3</v>
          </cell>
        </row>
        <row r="223">
          <cell r="A223" t="str">
            <v>38 X 50</v>
          </cell>
          <cell r="B223">
            <v>3.38</v>
          </cell>
        </row>
        <row r="224">
          <cell r="A224" t="str">
            <v>38 X 63</v>
          </cell>
          <cell r="B224">
            <v>3.46</v>
          </cell>
        </row>
        <row r="225">
          <cell r="A225" t="str">
            <v>38 X 75</v>
          </cell>
          <cell r="B225">
            <v>3.53</v>
          </cell>
        </row>
        <row r="226">
          <cell r="A226" t="str">
            <v>38 X 83</v>
          </cell>
          <cell r="B226">
            <v>3.61</v>
          </cell>
        </row>
        <row r="227">
          <cell r="A227" t="str">
            <v>38 X 100</v>
          </cell>
          <cell r="B227">
            <v>3.69</v>
          </cell>
        </row>
        <row r="228">
          <cell r="A228" t="str">
            <v>38 X 115</v>
          </cell>
          <cell r="B228">
            <v>3.77</v>
          </cell>
        </row>
        <row r="229">
          <cell r="A229" t="str">
            <v>38 X 125</v>
          </cell>
          <cell r="B229">
            <v>3.85</v>
          </cell>
        </row>
        <row r="230">
          <cell r="A230" t="str">
            <v>40 X 25</v>
          </cell>
          <cell r="B230">
            <v>3.38</v>
          </cell>
        </row>
        <row r="231">
          <cell r="A231" t="str">
            <v>40 X 38</v>
          </cell>
          <cell r="B231">
            <v>3.46</v>
          </cell>
        </row>
        <row r="232">
          <cell r="A232" t="str">
            <v>40 X 50</v>
          </cell>
          <cell r="B232">
            <v>3.54</v>
          </cell>
        </row>
        <row r="233">
          <cell r="A233" t="str">
            <v>40 X 63</v>
          </cell>
          <cell r="B233">
            <v>3.62</v>
          </cell>
        </row>
        <row r="234">
          <cell r="A234" t="str">
            <v>40 X 75</v>
          </cell>
          <cell r="B234">
            <v>3.69</v>
          </cell>
        </row>
        <row r="235">
          <cell r="A235" t="str">
            <v>40 X 83</v>
          </cell>
          <cell r="B235">
            <v>3.77</v>
          </cell>
        </row>
        <row r="236">
          <cell r="A236" t="str">
            <v>40 X 100</v>
          </cell>
          <cell r="B236">
            <v>3.85</v>
          </cell>
        </row>
        <row r="237">
          <cell r="A237" t="str">
            <v>40 X 115</v>
          </cell>
          <cell r="B237">
            <v>3.93</v>
          </cell>
        </row>
        <row r="238">
          <cell r="A238" t="str">
            <v>40 X 125</v>
          </cell>
          <cell r="B238">
            <v>4.01</v>
          </cell>
        </row>
        <row r="239">
          <cell r="A239" t="str">
            <v>42 X 25</v>
          </cell>
          <cell r="B239">
            <v>3.54</v>
          </cell>
        </row>
        <row r="240">
          <cell r="A240" t="str">
            <v>42 X 38</v>
          </cell>
          <cell r="B240">
            <v>3.62</v>
          </cell>
        </row>
        <row r="241">
          <cell r="A241" t="str">
            <v>42 X 50</v>
          </cell>
          <cell r="B241">
            <v>3.7</v>
          </cell>
        </row>
        <row r="242">
          <cell r="A242" t="str">
            <v>42 X 63</v>
          </cell>
          <cell r="B242">
            <v>3.78</v>
          </cell>
        </row>
        <row r="243">
          <cell r="A243" t="str">
            <v>42 X 75</v>
          </cell>
          <cell r="B243">
            <v>3.85</v>
          </cell>
        </row>
        <row r="244">
          <cell r="A244" t="str">
            <v>42 X 83</v>
          </cell>
          <cell r="B244">
            <v>3.93</v>
          </cell>
        </row>
        <row r="245">
          <cell r="A245" t="str">
            <v>42 X 100</v>
          </cell>
          <cell r="B245">
            <v>4.01</v>
          </cell>
        </row>
        <row r="246">
          <cell r="A246" t="str">
            <v>42 X 115</v>
          </cell>
          <cell r="B246">
            <v>4.09</v>
          </cell>
        </row>
        <row r="247">
          <cell r="A247" t="str">
            <v>42 X 125</v>
          </cell>
          <cell r="B247">
            <v>4.17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MELINE_HIST.HH_CURVA_real"/>
      <sheetName val="CAPA GERAL - 01"/>
      <sheetName val="RESUMO_CAPA"/>
      <sheetName val="CAPA 01"/>
      <sheetName val="TIMELINE_HIST.HH_CURVA_PROPOS"/>
      <sheetName val="CAPA 02"/>
      <sheetName val="ORC. TUB"/>
      <sheetName val="ORC. EQUIP"/>
      <sheetName val="TIMELINE_HIST. PU"/>
      <sheetName val="CAPA 03"/>
      <sheetName val="MOB_DESMOB"/>
      <sheetName val="LISTA"/>
      <sheetName val="TABELA PID"/>
      <sheetName val="CALC"/>
      <sheetName val="comun (2)"/>
      <sheetName val="comun(1)"/>
      <sheetName val="DELINEAMENTO 2 -3"/>
      <sheetName val="REL DE EMBARQUE"/>
      <sheetName val="LIST VER."/>
      <sheetName val="Plan2"/>
      <sheetName val="FOTOS"/>
    </sheetNames>
    <sheetDataSet>
      <sheetData sheetId="12">
        <row r="5">
          <cell r="A5" t="str">
            <v>1/2 X 25</v>
          </cell>
        </row>
        <row r="6">
          <cell r="A6" t="str">
            <v>1/2 X 38</v>
          </cell>
        </row>
        <row r="7">
          <cell r="A7" t="str">
            <v>1/2 X 50</v>
          </cell>
        </row>
        <row r="8">
          <cell r="A8" t="str">
            <v>1/2 X 63</v>
          </cell>
        </row>
        <row r="9">
          <cell r="A9" t="str">
            <v>1/2 X 75</v>
          </cell>
        </row>
        <row r="10">
          <cell r="A10" t="str">
            <v>1/2 X 83</v>
          </cell>
        </row>
        <row r="11">
          <cell r="A11" t="str">
            <v>1/2 X 100</v>
          </cell>
        </row>
        <row r="12">
          <cell r="A12" t="str">
            <v>1/2 X 115</v>
          </cell>
        </row>
        <row r="13">
          <cell r="A13" t="str">
            <v>1/2 X 125</v>
          </cell>
        </row>
        <row r="14">
          <cell r="A14" t="str">
            <v>3/4 X 25</v>
          </cell>
        </row>
        <row r="15">
          <cell r="A15" t="str">
            <v>3/4 X 38</v>
          </cell>
        </row>
        <row r="16">
          <cell r="A16" t="str">
            <v>3/4 X 50</v>
          </cell>
        </row>
        <row r="17">
          <cell r="A17" t="str">
            <v>3/4 X 63</v>
          </cell>
        </row>
        <row r="18">
          <cell r="A18" t="str">
            <v>3/4 X 75</v>
          </cell>
        </row>
        <row r="19">
          <cell r="A19" t="str">
            <v>3/4 X 83</v>
          </cell>
        </row>
        <row r="20">
          <cell r="A20" t="str">
            <v>3/4 X 100</v>
          </cell>
        </row>
        <row r="21">
          <cell r="A21" t="str">
            <v>3/4 X 115</v>
          </cell>
        </row>
        <row r="22">
          <cell r="A22" t="str">
            <v>3/4 X 125</v>
          </cell>
        </row>
        <row r="23">
          <cell r="A23" t="str">
            <v>1 X 25</v>
          </cell>
        </row>
        <row r="24">
          <cell r="A24" t="str">
            <v>1 X 38</v>
          </cell>
        </row>
        <row r="25">
          <cell r="A25" t="str">
            <v>1 X 50</v>
          </cell>
        </row>
        <row r="26">
          <cell r="A26" t="str">
            <v>1 X 63</v>
          </cell>
        </row>
        <row r="27">
          <cell r="A27" t="str">
            <v>1 X 75</v>
          </cell>
        </row>
        <row r="28">
          <cell r="A28" t="str">
            <v>1 X 83</v>
          </cell>
        </row>
        <row r="29">
          <cell r="A29" t="str">
            <v>1 X 100</v>
          </cell>
        </row>
        <row r="30">
          <cell r="A30" t="str">
            <v>1 X 115</v>
          </cell>
        </row>
        <row r="31">
          <cell r="A31" t="str">
            <v>1 X 125</v>
          </cell>
        </row>
        <row r="32">
          <cell r="A32" t="str">
            <v>1 1/2 X 25</v>
          </cell>
        </row>
        <row r="33">
          <cell r="A33" t="str">
            <v>1 1/2 X 38</v>
          </cell>
        </row>
        <row r="34">
          <cell r="A34" t="str">
            <v>1 1/2 X 50</v>
          </cell>
        </row>
        <row r="35">
          <cell r="A35" t="str">
            <v>1 1/2 X 63</v>
          </cell>
        </row>
        <row r="36">
          <cell r="A36" t="str">
            <v>1 1/2 X 75</v>
          </cell>
        </row>
        <row r="37">
          <cell r="A37" t="str">
            <v>1 1/2 X 83</v>
          </cell>
        </row>
        <row r="38">
          <cell r="A38" t="str">
            <v>1 1/2 X 100</v>
          </cell>
        </row>
        <row r="39">
          <cell r="A39" t="str">
            <v>1 1/2 X 115</v>
          </cell>
        </row>
        <row r="40">
          <cell r="A40" t="str">
            <v>1 1/2X 125</v>
          </cell>
        </row>
        <row r="41">
          <cell r="A41" t="str">
            <v>2 X 25</v>
          </cell>
        </row>
        <row r="42">
          <cell r="A42" t="str">
            <v>2 X 38</v>
          </cell>
        </row>
        <row r="43">
          <cell r="A43" t="str">
            <v>2 X 50</v>
          </cell>
        </row>
        <row r="44">
          <cell r="A44" t="str">
            <v>2 X 63</v>
          </cell>
        </row>
        <row r="45">
          <cell r="A45" t="str">
            <v>2 X 75</v>
          </cell>
        </row>
        <row r="46">
          <cell r="A46" t="str">
            <v>2 X 83</v>
          </cell>
        </row>
        <row r="47">
          <cell r="A47" t="str">
            <v>2 X 100</v>
          </cell>
        </row>
        <row r="48">
          <cell r="A48" t="str">
            <v>2 X 115</v>
          </cell>
        </row>
        <row r="49">
          <cell r="A49" t="str">
            <v>2X 125</v>
          </cell>
        </row>
        <row r="50">
          <cell r="A50" t="str">
            <v>2 1/2 X 25</v>
          </cell>
        </row>
        <row r="51">
          <cell r="A51" t="str">
            <v>2 1/2 X 38</v>
          </cell>
        </row>
        <row r="52">
          <cell r="A52" t="str">
            <v>2 1/2 X 50</v>
          </cell>
        </row>
        <row r="53">
          <cell r="A53" t="str">
            <v>2 1/2 X 63</v>
          </cell>
        </row>
        <row r="54">
          <cell r="A54" t="str">
            <v>2 1/2 X 75</v>
          </cell>
        </row>
        <row r="55">
          <cell r="A55" t="str">
            <v>2 1/2 X 83</v>
          </cell>
        </row>
        <row r="56">
          <cell r="A56" t="str">
            <v>2 1/2X 100</v>
          </cell>
        </row>
        <row r="57">
          <cell r="A57" t="str">
            <v>2 1/2 X 115</v>
          </cell>
        </row>
        <row r="58">
          <cell r="A58" t="str">
            <v>2 1/2 X 125</v>
          </cell>
        </row>
        <row r="59">
          <cell r="A59" t="str">
            <v>3 X 25</v>
          </cell>
        </row>
        <row r="60">
          <cell r="A60" t="str">
            <v>3 X 38</v>
          </cell>
        </row>
        <row r="61">
          <cell r="A61" t="str">
            <v>3 X 50</v>
          </cell>
        </row>
        <row r="62">
          <cell r="A62" t="str">
            <v>3 X 63</v>
          </cell>
        </row>
        <row r="63">
          <cell r="A63" t="str">
            <v>3 X 75</v>
          </cell>
        </row>
        <row r="64">
          <cell r="A64" t="str">
            <v>3 X 83</v>
          </cell>
        </row>
        <row r="65">
          <cell r="A65" t="str">
            <v>3 X 100</v>
          </cell>
        </row>
        <row r="66">
          <cell r="A66" t="str">
            <v>3 X 115</v>
          </cell>
        </row>
        <row r="67">
          <cell r="A67" t="str">
            <v>3 X 125</v>
          </cell>
        </row>
        <row r="68">
          <cell r="A68" t="str">
            <v>4 X 25</v>
          </cell>
        </row>
        <row r="69">
          <cell r="A69" t="str">
            <v>4 X 38</v>
          </cell>
        </row>
        <row r="70">
          <cell r="A70" t="str">
            <v>4 X 50</v>
          </cell>
        </row>
        <row r="71">
          <cell r="A71" t="str">
            <v>4 X 63</v>
          </cell>
        </row>
        <row r="72">
          <cell r="A72" t="str">
            <v>4 X 75</v>
          </cell>
        </row>
        <row r="73">
          <cell r="A73" t="str">
            <v>4 X 83</v>
          </cell>
        </row>
        <row r="74">
          <cell r="A74" t="str">
            <v>4 X 100</v>
          </cell>
        </row>
        <row r="75">
          <cell r="A75" t="str">
            <v>4 X 115</v>
          </cell>
        </row>
        <row r="76">
          <cell r="A76" t="str">
            <v>4 X 125</v>
          </cell>
        </row>
        <row r="77">
          <cell r="A77" t="str">
            <v>6 X 25</v>
          </cell>
        </row>
        <row r="78">
          <cell r="A78" t="str">
            <v>6 X 38</v>
          </cell>
        </row>
        <row r="79">
          <cell r="A79" t="str">
            <v>6 X 50</v>
          </cell>
        </row>
        <row r="80">
          <cell r="A80" t="str">
            <v>6 X 63</v>
          </cell>
        </row>
        <row r="81">
          <cell r="A81" t="str">
            <v>6 X 75</v>
          </cell>
        </row>
        <row r="82">
          <cell r="A82" t="str">
            <v>6 X 83</v>
          </cell>
        </row>
        <row r="83">
          <cell r="A83" t="str">
            <v>6 X 100</v>
          </cell>
        </row>
        <row r="84">
          <cell r="A84" t="str">
            <v>6 X 115</v>
          </cell>
        </row>
        <row r="85">
          <cell r="A85" t="str">
            <v>6 X 125</v>
          </cell>
        </row>
        <row r="86">
          <cell r="A86" t="str">
            <v>8 X 25</v>
          </cell>
        </row>
        <row r="87">
          <cell r="A87" t="str">
            <v>8 X 38</v>
          </cell>
        </row>
        <row r="88">
          <cell r="A88" t="str">
            <v>8 X 50</v>
          </cell>
        </row>
        <row r="89">
          <cell r="A89" t="str">
            <v>8 X 63</v>
          </cell>
        </row>
        <row r="90">
          <cell r="A90" t="str">
            <v>8 X 75</v>
          </cell>
        </row>
        <row r="91">
          <cell r="A91" t="str">
            <v>8 X 83</v>
          </cell>
        </row>
        <row r="92">
          <cell r="A92" t="str">
            <v>8 X 100</v>
          </cell>
        </row>
        <row r="93">
          <cell r="A93" t="str">
            <v>8 X 115</v>
          </cell>
        </row>
        <row r="94">
          <cell r="A94" t="str">
            <v>8 X 125</v>
          </cell>
        </row>
        <row r="95">
          <cell r="A95" t="str">
            <v>10 X 25</v>
          </cell>
        </row>
        <row r="96">
          <cell r="A96" t="str">
            <v>10 X 38</v>
          </cell>
        </row>
        <row r="97">
          <cell r="A97" t="str">
            <v>10 X 50</v>
          </cell>
        </row>
        <row r="98">
          <cell r="A98" t="str">
            <v>10 X 63</v>
          </cell>
        </row>
        <row r="99">
          <cell r="A99" t="str">
            <v>10 X 75</v>
          </cell>
        </row>
        <row r="100">
          <cell r="A100" t="str">
            <v>10 X 83</v>
          </cell>
        </row>
        <row r="101">
          <cell r="A101" t="str">
            <v>10 X 100</v>
          </cell>
        </row>
        <row r="102">
          <cell r="A102" t="str">
            <v>10 X 115</v>
          </cell>
        </row>
        <row r="103">
          <cell r="A103" t="str">
            <v>10 X 125</v>
          </cell>
        </row>
        <row r="104">
          <cell r="A104" t="str">
            <v>12 X 25</v>
          </cell>
        </row>
        <row r="105">
          <cell r="A105" t="str">
            <v>12 X 38</v>
          </cell>
        </row>
        <row r="106">
          <cell r="A106" t="str">
            <v>12 X 50</v>
          </cell>
        </row>
        <row r="107">
          <cell r="A107" t="str">
            <v>12 X 63</v>
          </cell>
        </row>
        <row r="108">
          <cell r="A108" t="str">
            <v>12 X 75</v>
          </cell>
        </row>
        <row r="109">
          <cell r="A109" t="str">
            <v>12 X 83</v>
          </cell>
        </row>
        <row r="110">
          <cell r="A110" t="str">
            <v>12 X 100</v>
          </cell>
        </row>
        <row r="111">
          <cell r="A111" t="str">
            <v>12 X 115</v>
          </cell>
        </row>
        <row r="112">
          <cell r="A112" t="str">
            <v>12 X 125</v>
          </cell>
        </row>
        <row r="113">
          <cell r="A113" t="str">
            <v>14 X 25</v>
          </cell>
        </row>
        <row r="114">
          <cell r="A114" t="str">
            <v>14 X 38</v>
          </cell>
        </row>
        <row r="115">
          <cell r="A115" t="str">
            <v>14 X 50</v>
          </cell>
        </row>
        <row r="116">
          <cell r="A116" t="str">
            <v>14 X 63</v>
          </cell>
        </row>
        <row r="117">
          <cell r="A117" t="str">
            <v>14 X 75</v>
          </cell>
        </row>
        <row r="118">
          <cell r="A118" t="str">
            <v>14 X 83</v>
          </cell>
        </row>
        <row r="119">
          <cell r="A119" t="str">
            <v>14 X 100</v>
          </cell>
        </row>
        <row r="120">
          <cell r="A120" t="str">
            <v>14 X 115</v>
          </cell>
        </row>
        <row r="121">
          <cell r="A121" t="str">
            <v>14 X 125</v>
          </cell>
        </row>
        <row r="122">
          <cell r="A122" t="str">
            <v>16 X 25</v>
          </cell>
        </row>
        <row r="123">
          <cell r="A123" t="str">
            <v>16 X 38</v>
          </cell>
        </row>
        <row r="124">
          <cell r="A124" t="str">
            <v>16 X 50</v>
          </cell>
        </row>
        <row r="125">
          <cell r="A125" t="str">
            <v>16 X 63</v>
          </cell>
        </row>
        <row r="126">
          <cell r="A126" t="str">
            <v>16 X 75</v>
          </cell>
        </row>
        <row r="127">
          <cell r="A127" t="str">
            <v>16 X 83</v>
          </cell>
        </row>
        <row r="128">
          <cell r="A128" t="str">
            <v>16 X 100</v>
          </cell>
        </row>
        <row r="129">
          <cell r="A129" t="str">
            <v>16 X 115</v>
          </cell>
        </row>
        <row r="130">
          <cell r="A130" t="str">
            <v>16 X 125</v>
          </cell>
        </row>
        <row r="131">
          <cell r="A131" t="str">
            <v>18 X 25</v>
          </cell>
        </row>
        <row r="132">
          <cell r="A132" t="str">
            <v>18 X 38</v>
          </cell>
        </row>
        <row r="133">
          <cell r="A133" t="str">
            <v>18 X 50</v>
          </cell>
        </row>
        <row r="134">
          <cell r="A134" t="str">
            <v>18 X 63</v>
          </cell>
        </row>
        <row r="135">
          <cell r="A135" t="str">
            <v>18 X 75</v>
          </cell>
        </row>
        <row r="136">
          <cell r="A136" t="str">
            <v>18 X 83</v>
          </cell>
        </row>
        <row r="137">
          <cell r="A137" t="str">
            <v>18 X 100</v>
          </cell>
        </row>
        <row r="138">
          <cell r="A138" t="str">
            <v>18 X 115</v>
          </cell>
        </row>
        <row r="139">
          <cell r="A139" t="str">
            <v>18 X 125</v>
          </cell>
        </row>
        <row r="140">
          <cell r="A140" t="str">
            <v>20 X 25</v>
          </cell>
        </row>
        <row r="141">
          <cell r="A141" t="str">
            <v>20 X 38</v>
          </cell>
        </row>
        <row r="142">
          <cell r="A142" t="str">
            <v>20 X 50</v>
          </cell>
        </row>
        <row r="143">
          <cell r="A143" t="str">
            <v>20 X 63</v>
          </cell>
        </row>
        <row r="144">
          <cell r="A144" t="str">
            <v>20 X 75</v>
          </cell>
        </row>
        <row r="145">
          <cell r="A145" t="str">
            <v>20 X 83</v>
          </cell>
        </row>
        <row r="146">
          <cell r="A146" t="str">
            <v>20 X 100</v>
          </cell>
        </row>
        <row r="147">
          <cell r="A147" t="str">
            <v>20 X 115</v>
          </cell>
        </row>
        <row r="148">
          <cell r="A148" t="str">
            <v>20 X 125</v>
          </cell>
        </row>
        <row r="149">
          <cell r="A149" t="str">
            <v>22 X 25</v>
          </cell>
        </row>
        <row r="150">
          <cell r="A150" t="str">
            <v>22 X 38</v>
          </cell>
        </row>
        <row r="151">
          <cell r="A151" t="str">
            <v>22 X 50</v>
          </cell>
        </row>
        <row r="152">
          <cell r="A152" t="str">
            <v>22 X 63</v>
          </cell>
        </row>
        <row r="153">
          <cell r="A153" t="str">
            <v>22 X 75</v>
          </cell>
        </row>
        <row r="154">
          <cell r="A154" t="str">
            <v>22 X 83</v>
          </cell>
        </row>
        <row r="155">
          <cell r="A155" t="str">
            <v>22 X 100</v>
          </cell>
        </row>
        <row r="156">
          <cell r="A156" t="str">
            <v>22 X 115</v>
          </cell>
        </row>
        <row r="157">
          <cell r="A157" t="str">
            <v>22 X 125</v>
          </cell>
        </row>
        <row r="158">
          <cell r="A158" t="str">
            <v>24 X 25</v>
          </cell>
        </row>
        <row r="159">
          <cell r="A159" t="str">
            <v>24 X 38</v>
          </cell>
        </row>
        <row r="160">
          <cell r="A160" t="str">
            <v>24 X 50</v>
          </cell>
        </row>
        <row r="161">
          <cell r="A161" t="str">
            <v>24 X 63</v>
          </cell>
        </row>
        <row r="162">
          <cell r="A162" t="str">
            <v>24 X 75</v>
          </cell>
        </row>
        <row r="163">
          <cell r="A163" t="str">
            <v>24 X 83</v>
          </cell>
        </row>
        <row r="164">
          <cell r="A164" t="str">
            <v>24 X 100</v>
          </cell>
        </row>
        <row r="165">
          <cell r="A165" t="str">
            <v>24 X 115</v>
          </cell>
        </row>
        <row r="166">
          <cell r="A166" t="str">
            <v>24 X 125</v>
          </cell>
        </row>
        <row r="167">
          <cell r="A167" t="str">
            <v>26 X 25</v>
          </cell>
        </row>
        <row r="168">
          <cell r="A168" t="str">
            <v>26 X 38</v>
          </cell>
        </row>
        <row r="169">
          <cell r="A169" t="str">
            <v>26 X 50</v>
          </cell>
        </row>
        <row r="170">
          <cell r="A170" t="str">
            <v>26 X 63</v>
          </cell>
        </row>
        <row r="171">
          <cell r="A171" t="str">
            <v>26 X 75</v>
          </cell>
        </row>
        <row r="172">
          <cell r="A172" t="str">
            <v>26 X 83</v>
          </cell>
        </row>
        <row r="173">
          <cell r="A173" t="str">
            <v>26 X 100</v>
          </cell>
        </row>
        <row r="174">
          <cell r="A174" t="str">
            <v>26 X 115</v>
          </cell>
        </row>
        <row r="175">
          <cell r="A175" t="str">
            <v>26 X 125</v>
          </cell>
        </row>
        <row r="176">
          <cell r="A176" t="str">
            <v>28 X 25</v>
          </cell>
        </row>
        <row r="177">
          <cell r="A177" t="str">
            <v>28 X 38</v>
          </cell>
        </row>
        <row r="178">
          <cell r="A178" t="str">
            <v>28 X 50</v>
          </cell>
        </row>
        <row r="179">
          <cell r="A179" t="str">
            <v>28 X 63</v>
          </cell>
        </row>
        <row r="180">
          <cell r="A180" t="str">
            <v>28 X 75</v>
          </cell>
        </row>
        <row r="181">
          <cell r="A181" t="str">
            <v>28 X 83</v>
          </cell>
        </row>
        <row r="182">
          <cell r="A182" t="str">
            <v>28 X 100</v>
          </cell>
        </row>
        <row r="183">
          <cell r="A183" t="str">
            <v>28 X 115</v>
          </cell>
        </row>
        <row r="184">
          <cell r="A184" t="str">
            <v>28 X 125</v>
          </cell>
        </row>
        <row r="185">
          <cell r="A185" t="str">
            <v>30 X 25</v>
          </cell>
        </row>
        <row r="186">
          <cell r="A186" t="str">
            <v>30 X 38</v>
          </cell>
        </row>
        <row r="187">
          <cell r="A187" t="str">
            <v>30 X 50</v>
          </cell>
        </row>
        <row r="188">
          <cell r="A188" t="str">
            <v>30 X 63</v>
          </cell>
        </row>
        <row r="189">
          <cell r="A189" t="str">
            <v>30 X 75</v>
          </cell>
        </row>
        <row r="190">
          <cell r="A190" t="str">
            <v>30 X 83</v>
          </cell>
        </row>
        <row r="191">
          <cell r="A191" t="str">
            <v>30 X 100</v>
          </cell>
        </row>
        <row r="192">
          <cell r="A192" t="str">
            <v>30 X 115</v>
          </cell>
        </row>
        <row r="193">
          <cell r="A193" t="str">
            <v>30 X 125</v>
          </cell>
        </row>
        <row r="194">
          <cell r="A194" t="str">
            <v>32 X 25</v>
          </cell>
        </row>
        <row r="195">
          <cell r="A195" t="str">
            <v>32 X 38</v>
          </cell>
        </row>
        <row r="196">
          <cell r="A196" t="str">
            <v>32 X 50</v>
          </cell>
        </row>
        <row r="197">
          <cell r="A197" t="str">
            <v>32 X 63</v>
          </cell>
        </row>
        <row r="198">
          <cell r="A198" t="str">
            <v>32 X 75</v>
          </cell>
        </row>
        <row r="199">
          <cell r="A199" t="str">
            <v>32 X 83</v>
          </cell>
        </row>
        <row r="200">
          <cell r="A200" t="str">
            <v>32 X 100</v>
          </cell>
        </row>
        <row r="201">
          <cell r="A201" t="str">
            <v>32 X 115</v>
          </cell>
        </row>
        <row r="202">
          <cell r="A202" t="str">
            <v>32 X 125</v>
          </cell>
        </row>
        <row r="203">
          <cell r="A203" t="str">
            <v>34 X 25</v>
          </cell>
        </row>
        <row r="204">
          <cell r="A204" t="str">
            <v>34 X 38</v>
          </cell>
        </row>
        <row r="205">
          <cell r="A205" t="str">
            <v>34 X 50</v>
          </cell>
        </row>
        <row r="206">
          <cell r="A206" t="str">
            <v>34 X 63</v>
          </cell>
        </row>
        <row r="207">
          <cell r="A207" t="str">
            <v>34 X 75</v>
          </cell>
        </row>
        <row r="208">
          <cell r="A208" t="str">
            <v>34 X 83</v>
          </cell>
        </row>
        <row r="209">
          <cell r="A209" t="str">
            <v>34 X 100</v>
          </cell>
        </row>
        <row r="210">
          <cell r="A210" t="str">
            <v>34 X 115</v>
          </cell>
        </row>
        <row r="211">
          <cell r="A211" t="str">
            <v>34 X 125</v>
          </cell>
        </row>
        <row r="212">
          <cell r="A212" t="str">
            <v>36 X 25</v>
          </cell>
        </row>
        <row r="213">
          <cell r="A213" t="str">
            <v>36 X 38</v>
          </cell>
        </row>
        <row r="214">
          <cell r="A214" t="str">
            <v>36 X 50</v>
          </cell>
        </row>
        <row r="215">
          <cell r="A215" t="str">
            <v>36 X 63</v>
          </cell>
        </row>
        <row r="216">
          <cell r="A216" t="str">
            <v>36 X 75</v>
          </cell>
        </row>
        <row r="217">
          <cell r="A217" t="str">
            <v>36 X 83</v>
          </cell>
        </row>
        <row r="218">
          <cell r="A218" t="str">
            <v>36 X 100</v>
          </cell>
        </row>
        <row r="219">
          <cell r="A219" t="str">
            <v>36 X 115</v>
          </cell>
        </row>
        <row r="220">
          <cell r="A220" t="str">
            <v>36 X 125</v>
          </cell>
        </row>
        <row r="221">
          <cell r="A221" t="str">
            <v>38 X 25</v>
          </cell>
        </row>
        <row r="222">
          <cell r="A222" t="str">
            <v>38 X 38</v>
          </cell>
        </row>
        <row r="223">
          <cell r="A223" t="str">
            <v>38 X 50</v>
          </cell>
        </row>
        <row r="224">
          <cell r="A224" t="str">
            <v>38 X 63</v>
          </cell>
        </row>
        <row r="225">
          <cell r="A225" t="str">
            <v>38 X 75</v>
          </cell>
        </row>
        <row r="226">
          <cell r="A226" t="str">
            <v>38 X 83</v>
          </cell>
        </row>
        <row r="227">
          <cell r="A227" t="str">
            <v>38 X 100</v>
          </cell>
        </row>
        <row r="228">
          <cell r="A228" t="str">
            <v>38 X 115</v>
          </cell>
        </row>
        <row r="229">
          <cell r="A229" t="str">
            <v>38 X 125</v>
          </cell>
        </row>
        <row r="230">
          <cell r="A230" t="str">
            <v>40 X 25</v>
          </cell>
        </row>
        <row r="231">
          <cell r="A231" t="str">
            <v>40 X 38</v>
          </cell>
        </row>
        <row r="232">
          <cell r="A232" t="str">
            <v>40 X 50</v>
          </cell>
        </row>
        <row r="233">
          <cell r="A233" t="str">
            <v>40 X 63</v>
          </cell>
        </row>
        <row r="234">
          <cell r="A234" t="str">
            <v>40 X 75</v>
          </cell>
        </row>
        <row r="235">
          <cell r="A235" t="str">
            <v>40 X 83</v>
          </cell>
        </row>
        <row r="236">
          <cell r="A236" t="str">
            <v>40 X 100</v>
          </cell>
        </row>
        <row r="237">
          <cell r="A237" t="str">
            <v>40 X 115</v>
          </cell>
        </row>
        <row r="238">
          <cell r="A238" t="str">
            <v>40 X 125</v>
          </cell>
        </row>
        <row r="239">
          <cell r="A239" t="str">
            <v>42 X 25</v>
          </cell>
        </row>
        <row r="240">
          <cell r="A240" t="str">
            <v>42 X 38</v>
          </cell>
        </row>
        <row r="241">
          <cell r="A241" t="str">
            <v>42 X 50</v>
          </cell>
        </row>
        <row r="242">
          <cell r="A242" t="str">
            <v>42 X 63</v>
          </cell>
        </row>
        <row r="243">
          <cell r="A243" t="str">
            <v>42 X 75</v>
          </cell>
        </row>
        <row r="244">
          <cell r="A244" t="str">
            <v>42 X 83</v>
          </cell>
        </row>
        <row r="245">
          <cell r="A245" t="str">
            <v>42 X 100</v>
          </cell>
        </row>
        <row r="246">
          <cell r="A246" t="str">
            <v>42 X 115</v>
          </cell>
        </row>
        <row r="247">
          <cell r="A247" t="str">
            <v>42 X 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 Pintur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urvaSAF"/>
      <sheetName val="Prod"/>
      <sheetName val="CurvaSAF Eq"/>
      <sheetName val="Fatores"/>
      <sheetName val="Fatores (2)"/>
      <sheetName val="Resumo Geral 27-02"/>
      <sheetName val="CurvaSAF_Eq"/>
      <sheetName val="Fatores_(2)"/>
      <sheetName val="Resumo_Geral_27-02"/>
    </sheetNames>
    <sheetDataSet>
      <sheetData sheetId="0">
        <row r="7">
          <cell r="B7" t="str">
            <v>TOTAL</v>
          </cell>
          <cell r="C7">
            <v>8170.8178395315645</v>
          </cell>
          <cell r="D7">
            <v>0.7793370103929409</v>
          </cell>
          <cell r="E7">
            <v>6367.820747525838</v>
          </cell>
          <cell r="F7">
            <v>4108.702137623531</v>
          </cell>
          <cell r="G7">
            <v>0.838525260679758</v>
          </cell>
          <cell r="H7">
            <v>3445.2505310062497</v>
          </cell>
        </row>
        <row r="8">
          <cell r="D8" t="str">
            <v>HOJE:</v>
          </cell>
          <cell r="E8">
            <v>56.125049999999646</v>
          </cell>
          <cell r="H8">
            <v>19.928791499999534</v>
          </cell>
          <cell r="J8">
            <v>131.15002500000173</v>
          </cell>
        </row>
        <row r="10">
          <cell r="B10" t="str">
            <v>PARADA 714</v>
          </cell>
          <cell r="C10" t="str">
            <v>M² EQUIV CONTRATO</v>
          </cell>
          <cell r="D10" t="str">
            <v>% EXECUTADO</v>
          </cell>
          <cell r="E10" t="str">
            <v>M² EQUIV EXECUTADO</v>
          </cell>
          <cell r="F10" t="str">
            <v>M² REAL CONTRATO</v>
          </cell>
          <cell r="G10" t="str">
            <v>% REALIZADO</v>
          </cell>
          <cell r="H10" t="str">
            <v>M² REAL EXECUTADO</v>
          </cell>
          <cell r="I10" t="str">
            <v>PESO</v>
          </cell>
        </row>
        <row r="11">
          <cell r="B11" t="str">
            <v>TUBULAÇÃO</v>
          </cell>
          <cell r="C11">
            <v>121.69358561612594</v>
          </cell>
          <cell r="D11">
            <v>0.8693667473692877</v>
          </cell>
          <cell r="E11">
            <v>105.79635670279734</v>
          </cell>
          <cell r="F11">
            <v>22.988766648604923</v>
          </cell>
          <cell r="G11">
            <v>0.831279895069353</v>
          </cell>
          <cell r="H11">
            <v>19.11009952742614</v>
          </cell>
          <cell r="I11">
            <v>0.05547766560176936</v>
          </cell>
        </row>
        <row r="12">
          <cell r="B12" t="str">
            <v>EQUIPAMENTO</v>
          </cell>
          <cell r="C12">
            <v>738.79</v>
          </cell>
          <cell r="D12">
            <v>0.6549371353089061</v>
          </cell>
          <cell r="E12">
            <v>483.8610061948667</v>
          </cell>
          <cell r="F12">
            <v>391.39</v>
          </cell>
          <cell r="G12">
            <v>0.6664954904315389</v>
          </cell>
          <cell r="H12">
            <v>260.85967</v>
          </cell>
          <cell r="I12">
            <v>0.9445223343982305</v>
          </cell>
        </row>
        <row r="13">
          <cell r="B13" t="str">
            <v>TOTAL</v>
          </cell>
          <cell r="C13">
            <v>860.4835856161259</v>
          </cell>
          <cell r="D13">
            <v>0.6852627670700492</v>
          </cell>
          <cell r="E13">
            <v>589.657362897664</v>
          </cell>
          <cell r="F13">
            <v>414.37876664860494</v>
          </cell>
          <cell r="G13">
            <v>0.6756373445284222</v>
          </cell>
          <cell r="H13">
            <v>279.96976952742614</v>
          </cell>
        </row>
        <row r="14">
          <cell r="D14" t="str">
            <v>HOJE:</v>
          </cell>
          <cell r="E14">
            <v>0</v>
          </cell>
          <cell r="H14">
            <v>0</v>
          </cell>
          <cell r="J14">
            <v>0</v>
          </cell>
        </row>
        <row r="16">
          <cell r="B16" t="str">
            <v>GERAL</v>
          </cell>
          <cell r="C16" t="str">
            <v>M² EQUIV CONTRATO</v>
          </cell>
          <cell r="D16" t="str">
            <v>% EXECUTADO</v>
          </cell>
          <cell r="E16" t="str">
            <v>M² EQUIV EXECUTADO</v>
          </cell>
          <cell r="F16" t="str">
            <v>M² REAL CONTRATO</v>
          </cell>
          <cell r="G16" t="str">
            <v>% REALIZADO</v>
          </cell>
          <cell r="H16" t="str">
            <v>M² REAL EXECUTADO</v>
          </cell>
          <cell r="I16" t="str">
            <v>PESO</v>
          </cell>
        </row>
        <row r="17">
          <cell r="B17" t="str">
            <v>TUBULAÇÃO</v>
          </cell>
          <cell r="C17">
            <v>5579.154425147691</v>
          </cell>
          <cell r="D17">
            <v>0.7295335375343889</v>
          </cell>
          <cell r="E17">
            <v>4070.1802642286348</v>
          </cell>
          <cell r="F17">
            <v>2373.4309042721366</v>
          </cell>
          <cell r="G17">
            <v>0.785344501573051</v>
          </cell>
          <cell r="H17">
            <v>1863.960910533677</v>
          </cell>
          <cell r="I17">
            <v>0.5247376632220719</v>
          </cell>
        </row>
        <row r="18">
          <cell r="B18" t="str">
            <v>EQUIPAMENTO</v>
          </cell>
          <cell r="C18">
            <v>3452.1470000000004</v>
          </cell>
          <cell r="D18">
            <v>0.8363774329989038</v>
          </cell>
          <cell r="E18">
            <v>2887.297846194867</v>
          </cell>
          <cell r="F18">
            <v>2149.649999999999</v>
          </cell>
          <cell r="G18">
            <v>0.8658429930453794</v>
          </cell>
          <cell r="H18">
            <v>1861.259389999999</v>
          </cell>
          <cell r="I18">
            <v>0.47526233677792806</v>
          </cell>
        </row>
        <row r="19">
          <cell r="B19" t="str">
            <v>TOTAL</v>
          </cell>
          <cell r="C19">
            <v>9031.30142514769</v>
          </cell>
          <cell r="D19">
            <v>0.7703738124663162</v>
          </cell>
          <cell r="E19">
            <v>6957.478110423502</v>
          </cell>
          <cell r="F19">
            <v>4523.080904272136</v>
          </cell>
          <cell r="G19">
            <v>0.8236024027372879</v>
          </cell>
          <cell r="H19">
            <v>3725.220300533676</v>
          </cell>
        </row>
        <row r="20">
          <cell r="D20" t="str">
            <v>HOJE:</v>
          </cell>
          <cell r="E20">
            <v>56.125049999999646</v>
          </cell>
          <cell r="H20">
            <v>19.928791499999534</v>
          </cell>
        </row>
        <row r="21">
          <cell r="B21" t="str">
            <v>Avanço Financeiro de Hoje:</v>
          </cell>
          <cell r="C21">
            <v>10049.998531499878</v>
          </cell>
          <cell r="H21" t="str">
            <v>Efetivo:</v>
          </cell>
          <cell r="I21">
            <v>12</v>
          </cell>
          <cell r="J21" t="str">
            <v>H.E</v>
          </cell>
          <cell r="K21" t="str">
            <v>Paralizações</v>
          </cell>
          <cell r="L21" t="str">
            <v>HH Total</v>
          </cell>
        </row>
        <row r="22">
          <cell r="H22" t="str">
            <v>Prod. (HH / m2):</v>
          </cell>
          <cell r="I22">
            <v>5.298866215746322</v>
          </cell>
          <cell r="L22">
            <v>105.60000000000001</v>
          </cell>
        </row>
        <row r="23">
          <cell r="B23" t="str">
            <v>AVANÇO FINANCEIRO</v>
          </cell>
          <cell r="C23" t="str">
            <v>SODA </v>
          </cell>
          <cell r="D23" t="str">
            <v>CLORO</v>
          </cell>
          <cell r="E23" t="str">
            <v>DCE</v>
          </cell>
          <cell r="F23" t="str">
            <v>PARADAS</v>
          </cell>
          <cell r="G23" t="str">
            <v>TOTAL</v>
          </cell>
        </row>
        <row r="24">
          <cell r="B24" t="str">
            <v>POSSÍVEL</v>
          </cell>
          <cell r="C24">
            <v>933221.0800196105</v>
          </cell>
          <cell r="D24">
            <v>303529.01</v>
          </cell>
          <cell r="E24">
            <v>165576.41400000002</v>
          </cell>
          <cell r="F24">
            <v>141845.74559238966</v>
          </cell>
          <cell r="G24">
            <v>1544172.2496120003</v>
          </cell>
        </row>
        <row r="25">
          <cell r="B25" t="str">
            <v>PREVISTO</v>
          </cell>
          <cell r="C25">
            <v>670813.22</v>
          </cell>
          <cell r="D25">
            <v>296961.63</v>
          </cell>
          <cell r="E25">
            <v>131081.35</v>
          </cell>
          <cell r="F25">
            <v>68000</v>
          </cell>
          <cell r="G25">
            <v>1166856.2</v>
          </cell>
          <cell r="H25" t="str">
            <v> R$ na semana</v>
          </cell>
          <cell r="I25" t="str">
            <v>R$ no mês</v>
          </cell>
        </row>
        <row r="26">
          <cell r="B26" t="str">
            <v>REALIZADO</v>
          </cell>
          <cell r="C26">
            <v>805562.715830801</v>
          </cell>
          <cell r="D26">
            <v>154433.82445</v>
          </cell>
          <cell r="E26">
            <v>109650.97378499998</v>
          </cell>
          <cell r="F26">
            <v>114132.1906245649</v>
          </cell>
          <cell r="G26">
            <v>1183779.7046903658</v>
          </cell>
          <cell r="H26">
            <v>22093.99093630002</v>
          </cell>
          <cell r="I26">
            <v>108261.48794036568</v>
          </cell>
        </row>
        <row r="27">
          <cell r="B27" t="str">
            <v>FALTANTE</v>
          </cell>
          <cell r="C27">
            <v>-134749.49583080108</v>
          </cell>
          <cell r="D27">
            <v>142527.80555000002</v>
          </cell>
          <cell r="E27">
            <v>21430.376215000026</v>
          </cell>
          <cell r="F27">
            <v>-46132.1906245649</v>
          </cell>
          <cell r="G27">
            <v>-16923.50469036594</v>
          </cell>
        </row>
        <row r="28">
          <cell r="B28" t="str">
            <v>REALIZADO (%)</v>
          </cell>
          <cell r="C28">
            <v>1.2008748364124384</v>
          </cell>
          <cell r="D28">
            <v>0.5200463926938979</v>
          </cell>
          <cell r="E28">
            <v>0.8365108673735812</v>
          </cell>
          <cell r="F28">
            <v>1.6784145680083074</v>
          </cell>
          <cell r="G28">
            <v>1.0145035049651927</v>
          </cell>
        </row>
        <row r="67">
          <cell r="C67" t="str">
            <v>SODA </v>
          </cell>
          <cell r="D67" t="str">
            <v>CLORO</v>
          </cell>
          <cell r="E67" t="str">
            <v>DCE</v>
          </cell>
          <cell r="F67" t="str">
            <v>PARADA</v>
          </cell>
        </row>
        <row r="68">
          <cell r="B68" t="str">
            <v>Levantamento</v>
          </cell>
          <cell r="C68">
            <v>933221.0800196105</v>
          </cell>
          <cell r="D68">
            <v>303529.01</v>
          </cell>
          <cell r="E68">
            <v>165576.41400000002</v>
          </cell>
          <cell r="F68">
            <v>141845.74559238966</v>
          </cell>
        </row>
        <row r="70">
          <cell r="C70" t="str">
            <v>SODA </v>
          </cell>
          <cell r="D70" t="str">
            <v>CLORO</v>
          </cell>
          <cell r="E70" t="str">
            <v>DCE</v>
          </cell>
          <cell r="F70" t="str">
            <v>PARADA</v>
          </cell>
        </row>
        <row r="71">
          <cell r="B71" t="str">
            <v>Realizado</v>
          </cell>
          <cell r="C71">
            <v>805562.715830801</v>
          </cell>
          <cell r="D71">
            <v>154433.82445</v>
          </cell>
          <cell r="E71">
            <v>109650.97378499998</v>
          </cell>
          <cell r="F71">
            <v>114132.1906245649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a"/>
      <sheetName val="Duração"/>
      <sheetName val="Orçamento"/>
      <sheetName val="Plan1"/>
      <sheetName val="Plan2"/>
      <sheetName val="Plan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4">
          <cell r="A4">
            <v>10</v>
          </cell>
          <cell r="B4" t="str">
            <v>Calhas e Painéis de Lã de Vidro/Lã de Ro</v>
          </cell>
        </row>
        <row r="5">
          <cell r="A5">
            <v>20</v>
          </cell>
          <cell r="B5" t="str">
            <v>Serviços de Poliuretano Injetado</v>
          </cell>
        </row>
        <row r="6">
          <cell r="A6">
            <v>30</v>
          </cell>
          <cell r="B6" t="str">
            <v>Serv. de Isolam. Térm. a Quente em Equip</v>
          </cell>
        </row>
        <row r="7">
          <cell r="A7">
            <v>40</v>
          </cell>
          <cell r="B7" t="str">
            <v>Serv. de Isolamento Térm.a Frio em Equip</v>
          </cell>
        </row>
        <row r="8">
          <cell r="A8">
            <v>50</v>
          </cell>
          <cell r="B8" t="str">
            <v>Serviços de Refratamento</v>
          </cell>
        </row>
        <row r="9">
          <cell r="A9">
            <v>60</v>
          </cell>
          <cell r="B9" t="str">
            <v>Serviços Executados por Administração</v>
          </cell>
        </row>
        <row r="10">
          <cell r="A10">
            <v>70</v>
          </cell>
          <cell r="B10" t="str">
            <v>Serv. Equipam. a Frio Com Polisocianurat</v>
          </cell>
        </row>
        <row r="11">
          <cell r="A11">
            <v>80</v>
          </cell>
          <cell r="B11" t="str">
            <v>Serv. Equip.a Quente com Revest. em Aço</v>
          </cell>
        </row>
        <row r="12">
          <cell r="A12">
            <v>90</v>
          </cell>
          <cell r="B12" t="str">
            <v>Calhas e Painéis de Lã Vidro/Lã Rocha co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C"/>
      <sheetName val="PRODUT."/>
      <sheetName val="AS (HH+LOC) (3)"/>
      <sheetName val="AS (HH+LOC)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Sem26"/>
      <sheetName val="Capa Plan.Sem26"/>
      <sheetName val="CronoEquip"/>
      <sheetName val="CronoMOI"/>
      <sheetName val="CronoMOD"/>
      <sheetName val="Rel.Desvios"/>
      <sheetName val="Prog.Semanal"/>
      <sheetName val="CurvaSAF"/>
      <sheetName val="Manuscrito"/>
      <sheetName val="Cronoliberacao"/>
      <sheetName val="Avanço Físico Sem26"/>
      <sheetName val="PFAB"/>
      <sheetName val="FERR"/>
      <sheetName val="ISOL"/>
      <sheetName val="REV"/>
      <sheetName val="ACAB"/>
      <sheetName val="Dados"/>
    </sheetNames>
    <sheetDataSet>
      <sheetData sheetId="5">
        <row r="1">
          <cell r="C1" t="str">
            <v>RELATÓRIO DE DESVIOS / PENDÊNCIAS</v>
          </cell>
        </row>
        <row r="4">
          <cell r="C4" t="str">
            <v>PROJETO DE EXPANSÃO ALUNORTE</v>
          </cell>
        </row>
        <row r="6">
          <cell r="I6" t="str">
            <v>O.S.   N°</v>
          </cell>
          <cell r="J6" t="str">
            <v>506.003/02</v>
          </cell>
        </row>
        <row r="7">
          <cell r="C7" t="str">
            <v>SEMANA 26</v>
          </cell>
          <cell r="I7" t="str">
            <v>Contrato Nº</v>
          </cell>
          <cell r="J7" t="str">
            <v>CTC-EX-031/02</v>
          </cell>
        </row>
        <row r="8">
          <cell r="A8" t="str">
            <v> Obra:</v>
          </cell>
          <cell r="B8" t="str">
            <v>Alunorte - PCK 022</v>
          </cell>
          <cell r="I8" t="str">
            <v>Data</v>
          </cell>
          <cell r="J8">
            <v>37438</v>
          </cell>
        </row>
        <row r="9">
          <cell r="A9" t="str">
            <v> Local:</v>
          </cell>
          <cell r="B9" t="str">
            <v>Barcarena - PA</v>
          </cell>
          <cell r="I9" t="str">
            <v>Rev.</v>
          </cell>
          <cell r="J9">
            <v>0</v>
          </cell>
        </row>
        <row r="10">
          <cell r="A10" t="str">
            <v>ITEM</v>
          </cell>
          <cell r="B10" t="str">
            <v>ATIVIDADE</v>
          </cell>
          <cell r="D10" t="str">
            <v>TAG</v>
          </cell>
          <cell r="E10" t="str">
            <v>ÁREA</v>
          </cell>
          <cell r="F10" t="str">
            <v>% DESVIO</v>
          </cell>
          <cell r="G10" t="str">
            <v>PACOTE</v>
          </cell>
          <cell r="H10" t="str">
            <v>COMENTÁRIOS</v>
          </cell>
        </row>
      </sheetData>
      <sheetData sheetId="10">
        <row r="1">
          <cell r="C1" t="str">
            <v>EAP - ESTRUTURA ANALÍTICA DE PROJETO</v>
          </cell>
        </row>
        <row r="4">
          <cell r="C4" t="str">
            <v>Obra: Expansão da Alunorte - PCK 022</v>
          </cell>
        </row>
        <row r="5">
          <cell r="P5" t="str">
            <v>O.S. N°</v>
          </cell>
          <cell r="R5" t="str">
            <v>506.003/02</v>
          </cell>
        </row>
        <row r="6">
          <cell r="C6" t="str">
            <v>Ref.: Serviços de Montagem de Isolamento Térmico</v>
          </cell>
          <cell r="P6" t="str">
            <v>Contrato Nº</v>
          </cell>
          <cell r="R6" t="str">
            <v>CTC-EX-031/02</v>
          </cell>
        </row>
        <row r="7">
          <cell r="P7" t="str">
            <v>Data:</v>
          </cell>
          <cell r="R7">
            <v>37438</v>
          </cell>
        </row>
        <row r="8">
          <cell r="A8" t="str">
            <v>Obra:</v>
          </cell>
          <cell r="B8" t="str">
            <v>Alunorte PCK 022</v>
          </cell>
          <cell r="C8" t="str">
            <v>Referência Metro Quadrado (m²)</v>
          </cell>
          <cell r="P8" t="str">
            <v>Rev.</v>
          </cell>
          <cell r="R8">
            <v>0</v>
          </cell>
        </row>
        <row r="9">
          <cell r="A9" t="str">
            <v>Local:</v>
          </cell>
          <cell r="B9" t="str">
            <v>Barcarena - PA</v>
          </cell>
          <cell r="P9" t="str">
            <v>Planejamento:</v>
          </cell>
          <cell r="R9" t="str">
            <v>Semana 26</v>
          </cell>
        </row>
        <row r="10">
          <cell r="A10" t="str">
            <v>Descrição</v>
          </cell>
          <cell r="B10" t="str">
            <v>Item</v>
          </cell>
          <cell r="C10" t="str">
            <v>Atividades</v>
          </cell>
          <cell r="D10" t="str">
            <v>Área (m²)</v>
          </cell>
          <cell r="E10" t="str">
            <v>Peso EAP (%)</v>
          </cell>
          <cell r="F10" t="str">
            <v>Nível 1</v>
          </cell>
          <cell r="G10" t="str">
            <v>Nível 2</v>
          </cell>
          <cell r="H10" t="str">
            <v>Nível 3</v>
          </cell>
          <cell r="I10" t="str">
            <v>Nível 4</v>
          </cell>
          <cell r="J10" t="str">
            <v>Acum. da Semana Anterior </v>
          </cell>
          <cell r="M10" t="str">
            <v>Realizado na Semana                   </v>
          </cell>
          <cell r="P10" t="str">
            <v>Acum. até a Semana                   </v>
          </cell>
          <cell r="U10" t="str">
            <v>                     </v>
          </cell>
        </row>
        <row r="11">
          <cell r="F11" t="str">
            <v>geral (%)</v>
          </cell>
          <cell r="G11" t="str">
            <v>área (%)</v>
          </cell>
          <cell r="H11" t="str">
            <v>sub-área (%)</v>
          </cell>
          <cell r="I11" t="str">
            <v>atividade (%)</v>
          </cell>
          <cell r="J11" t="str">
            <v>Item</v>
          </cell>
          <cell r="K11" t="str">
            <v>EAP</v>
          </cell>
          <cell r="L11" t="str">
            <v>M²</v>
          </cell>
          <cell r="M11" t="str">
            <v>Item</v>
          </cell>
          <cell r="N11" t="str">
            <v>EAP</v>
          </cell>
          <cell r="O11" t="str">
            <v>M²</v>
          </cell>
          <cell r="P11" t="str">
            <v>Item</v>
          </cell>
          <cell r="Q11" t="str">
            <v>EAP</v>
          </cell>
          <cell r="R11" t="str">
            <v>M²</v>
          </cell>
        </row>
      </sheetData>
      <sheetData sheetId="11">
        <row r="1">
          <cell r="C1" t="str">
            <v>ACOMPANHAMENTO DO AVANÇO FÍSICO DA OBRA</v>
          </cell>
        </row>
        <row r="4">
          <cell r="C4" t="str">
            <v>Obra: Expansão da Alunorte - PCK 022</v>
          </cell>
        </row>
        <row r="7">
          <cell r="C7" t="str">
            <v>Ref.: Serviços de Montagem de Isolamento Térmico</v>
          </cell>
        </row>
        <row r="9">
          <cell r="A9" t="str">
            <v>Obra:</v>
          </cell>
          <cell r="B9" t="str">
            <v>Alunorte - PCK 022</v>
          </cell>
        </row>
        <row r="10">
          <cell r="A10" t="str">
            <v>Local:</v>
          </cell>
          <cell r="B10" t="str">
            <v>Barcarena - PA</v>
          </cell>
        </row>
        <row r="11">
          <cell r="B11" t="str">
            <v>PRÉ-FABRICAÇÃO</v>
          </cell>
          <cell r="C11" t="str">
            <v>% AVANÇO FÍSICO</v>
          </cell>
        </row>
        <row r="12">
          <cell r="B12" t="str">
            <v>EQUIPAMENTO</v>
          </cell>
          <cell r="C12">
            <v>5</v>
          </cell>
          <cell r="D12">
            <v>10</v>
          </cell>
          <cell r="E12">
            <v>15</v>
          </cell>
          <cell r="F12">
            <v>20</v>
          </cell>
          <cell r="G12">
            <v>25</v>
          </cell>
          <cell r="H12">
            <v>30</v>
          </cell>
          <cell r="I12">
            <v>35</v>
          </cell>
          <cell r="J12">
            <v>40</v>
          </cell>
          <cell r="K12">
            <v>45</v>
          </cell>
          <cell r="L12">
            <v>50</v>
          </cell>
          <cell r="M12">
            <v>55</v>
          </cell>
          <cell r="N12">
            <v>60</v>
          </cell>
          <cell r="O12">
            <v>65</v>
          </cell>
          <cell r="P12">
            <v>70</v>
          </cell>
          <cell r="Q12">
            <v>75</v>
          </cell>
          <cell r="R12">
            <v>80</v>
          </cell>
          <cell r="S12">
            <v>85</v>
          </cell>
          <cell r="T12">
            <v>90</v>
          </cell>
          <cell r="U12">
            <v>95</v>
          </cell>
          <cell r="V12">
            <v>100</v>
          </cell>
        </row>
      </sheetData>
      <sheetData sheetId="12">
        <row r="1">
          <cell r="C1" t="str">
            <v>ACOMPANHAMENTO DO AVANÇO FÍSICO DA OBRA</v>
          </cell>
        </row>
        <row r="4">
          <cell r="C4" t="str">
            <v>Obra: Expansão da Alunorte - PCK 022</v>
          </cell>
        </row>
        <row r="7">
          <cell r="C7" t="str">
            <v>Ref.: Serviços de Montagem de Isolamento Térmico</v>
          </cell>
        </row>
        <row r="9">
          <cell r="A9" t="str">
            <v>Obra:</v>
          </cell>
          <cell r="B9" t="str">
            <v>Alunorte - PCK 022</v>
          </cell>
        </row>
        <row r="10">
          <cell r="A10" t="str">
            <v>Local:</v>
          </cell>
          <cell r="B10" t="str">
            <v>Barcarena - PA</v>
          </cell>
        </row>
        <row r="11">
          <cell r="B11" t="str">
            <v>FERRAGENS</v>
          </cell>
          <cell r="C11" t="str">
            <v>% AVANÇO FÍSICO</v>
          </cell>
        </row>
        <row r="12">
          <cell r="B12" t="str">
            <v>EQUIPAMENTO</v>
          </cell>
          <cell r="C12">
            <v>5</v>
          </cell>
          <cell r="D12">
            <v>10</v>
          </cell>
          <cell r="E12">
            <v>15</v>
          </cell>
          <cell r="F12">
            <v>20</v>
          </cell>
          <cell r="G12">
            <v>25</v>
          </cell>
          <cell r="H12">
            <v>30</v>
          </cell>
          <cell r="I12">
            <v>35</v>
          </cell>
          <cell r="J12">
            <v>40</v>
          </cell>
          <cell r="K12">
            <v>45</v>
          </cell>
          <cell r="L12">
            <v>50</v>
          </cell>
          <cell r="M12">
            <v>55</v>
          </cell>
          <cell r="N12">
            <v>60</v>
          </cell>
          <cell r="O12">
            <v>65</v>
          </cell>
          <cell r="P12">
            <v>70</v>
          </cell>
          <cell r="Q12">
            <v>75</v>
          </cell>
          <cell r="R12">
            <v>80</v>
          </cell>
          <cell r="S12">
            <v>85</v>
          </cell>
          <cell r="T12">
            <v>90</v>
          </cell>
          <cell r="U12">
            <v>95</v>
          </cell>
          <cell r="V12">
            <v>100</v>
          </cell>
        </row>
      </sheetData>
      <sheetData sheetId="13">
        <row r="1">
          <cell r="C1" t="str">
            <v>ACOMPANHAMENTO DO AVANÇO FÍSICO DA OBRA</v>
          </cell>
        </row>
        <row r="4">
          <cell r="C4" t="str">
            <v>Obra: Expansão da Alunorte - PCK 022</v>
          </cell>
        </row>
        <row r="7">
          <cell r="C7" t="str">
            <v>Ref.: Serviços de Montagem de Isolamento Térmico</v>
          </cell>
        </row>
        <row r="9">
          <cell r="A9" t="str">
            <v>Obra:</v>
          </cell>
          <cell r="B9" t="str">
            <v>Alunorte - PCK 022</v>
          </cell>
        </row>
        <row r="10">
          <cell r="A10" t="str">
            <v>Local:</v>
          </cell>
          <cell r="B10" t="str">
            <v>Barcarena - PA</v>
          </cell>
        </row>
        <row r="11">
          <cell r="B11" t="str">
            <v>ISOLAMENTO</v>
          </cell>
          <cell r="C11" t="str">
            <v>% AVANÇO FÍSICO</v>
          </cell>
        </row>
        <row r="12">
          <cell r="B12" t="str">
            <v>EQUIPAMENTO</v>
          </cell>
          <cell r="C12">
            <v>5</v>
          </cell>
          <cell r="D12">
            <v>10</v>
          </cell>
          <cell r="E12">
            <v>15</v>
          </cell>
          <cell r="F12">
            <v>20</v>
          </cell>
          <cell r="G12">
            <v>25</v>
          </cell>
          <cell r="H12">
            <v>30</v>
          </cell>
          <cell r="I12">
            <v>35</v>
          </cell>
          <cell r="J12">
            <v>40</v>
          </cell>
          <cell r="K12">
            <v>45</v>
          </cell>
          <cell r="L12">
            <v>50</v>
          </cell>
          <cell r="M12">
            <v>55</v>
          </cell>
          <cell r="N12">
            <v>60</v>
          </cell>
          <cell r="O12">
            <v>65</v>
          </cell>
          <cell r="P12">
            <v>70</v>
          </cell>
          <cell r="Q12">
            <v>75</v>
          </cell>
          <cell r="R12">
            <v>80</v>
          </cell>
          <cell r="S12">
            <v>85</v>
          </cell>
          <cell r="T12">
            <v>90</v>
          </cell>
          <cell r="U12">
            <v>95</v>
          </cell>
          <cell r="V12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M - Modelo"/>
      <sheetName val="Mão de obra 1"/>
      <sheetName val="Tubulações"/>
      <sheetName val="Equipamentos"/>
      <sheetName val="Risoterm"/>
      <sheetName val="EQUIP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aré"/>
      <sheetName val="Tisa"/>
      <sheetName val="MO Indireta"/>
      <sheetName val="MO Direta"/>
      <sheetName val="Orçamento "/>
      <sheetName val="Parcela fixa"/>
      <sheetName val="Planilha"/>
      <sheetName val="COMPOSIÇÃO DE PREÇOS"/>
      <sheetName val="comparativ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28.421875" style="0" bestFit="1" customWidth="1"/>
    <col min="2" max="2" width="16.00390625" style="0" customWidth="1"/>
    <col min="3" max="3" width="7.00390625" style="9" bestFit="1" customWidth="1"/>
    <col min="4" max="4" width="4.57421875" style="0" customWidth="1"/>
    <col min="5" max="5" width="28.00390625" style="0" customWidth="1"/>
    <col min="6" max="6" width="16.00390625" style="0" customWidth="1"/>
    <col min="7" max="7" width="18.140625" style="9" bestFit="1" customWidth="1"/>
    <col min="8" max="8" width="3.421875" style="0" customWidth="1"/>
    <col min="9" max="9" width="28.28125" style="0" customWidth="1"/>
    <col min="10" max="10" width="16.00390625" style="0" customWidth="1"/>
    <col min="11" max="11" width="14.421875" style="9" customWidth="1"/>
    <col min="12" max="12" width="2.421875" style="0" customWidth="1"/>
  </cols>
  <sheetData>
    <row r="1" spans="1:11" ht="1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" customHeight="1">
      <c r="A2" s="1"/>
      <c r="B2" s="2"/>
      <c r="C2" s="2"/>
      <c r="D2" s="133" t="s">
        <v>314</v>
      </c>
      <c r="E2" s="133"/>
      <c r="F2" s="133"/>
      <c r="G2" s="133"/>
      <c r="H2" s="2"/>
      <c r="I2" s="2"/>
      <c r="J2" s="2"/>
      <c r="K2" s="3"/>
    </row>
    <row r="3" spans="1:11" ht="15" customHeight="1">
      <c r="A3" s="1"/>
      <c r="B3" s="2"/>
      <c r="C3" s="2"/>
      <c r="D3" s="133"/>
      <c r="E3" s="133"/>
      <c r="F3" s="133"/>
      <c r="G3" s="133"/>
      <c r="H3" s="2"/>
      <c r="I3" s="2"/>
      <c r="J3" s="2"/>
      <c r="K3" s="3"/>
    </row>
    <row r="4" spans="1:11" ht="17.25" customHeight="1">
      <c r="A4" s="134" t="s">
        <v>1</v>
      </c>
      <c r="B4" s="135"/>
      <c r="C4" s="135"/>
      <c r="D4" s="135"/>
      <c r="E4" s="135"/>
      <c r="F4" s="135"/>
      <c r="G4" s="135"/>
      <c r="H4" s="135"/>
      <c r="I4" s="136"/>
      <c r="J4" s="136"/>
      <c r="K4" s="137"/>
    </row>
    <row r="5" spans="1:11" ht="12.75">
      <c r="A5" s="138" t="s">
        <v>2</v>
      </c>
      <c r="B5" s="138"/>
      <c r="C5" s="138"/>
      <c r="E5" s="138" t="s">
        <v>269</v>
      </c>
      <c r="F5" s="138"/>
      <c r="G5" s="138"/>
      <c r="I5" s="138" t="s">
        <v>265</v>
      </c>
      <c r="J5" s="138"/>
      <c r="K5" s="138"/>
    </row>
    <row r="6" spans="1:11" ht="5.25" customHeight="1">
      <c r="A6" s="139"/>
      <c r="B6" s="140"/>
      <c r="C6" s="141"/>
      <c r="E6" s="139"/>
      <c r="F6" s="140"/>
      <c r="G6" s="141"/>
      <c r="I6" s="139"/>
      <c r="J6" s="140"/>
      <c r="K6" s="141"/>
    </row>
    <row r="7" spans="1:11" ht="19.5" customHeight="1">
      <c r="A7" s="4" t="s">
        <v>3</v>
      </c>
      <c r="B7" s="5">
        <f>3500+32</f>
        <v>3532</v>
      </c>
      <c r="C7" s="6">
        <f>B7/1000</f>
        <v>3.532</v>
      </c>
      <c r="E7" s="4" t="s">
        <v>3</v>
      </c>
      <c r="F7" s="5">
        <f>3500+32</f>
        <v>3532</v>
      </c>
      <c r="G7" s="6">
        <f>F7/1000</f>
        <v>3.532</v>
      </c>
      <c r="I7" s="4" t="s">
        <v>3</v>
      </c>
      <c r="J7" s="5"/>
      <c r="K7" s="6">
        <f>J7/1000</f>
        <v>0</v>
      </c>
    </row>
    <row r="8" spans="1:11" ht="19.5" customHeight="1">
      <c r="A8" s="4" t="s">
        <v>4</v>
      </c>
      <c r="B8" s="28">
        <v>75</v>
      </c>
      <c r="C8" s="6">
        <f>B8/1000</f>
        <v>0.075</v>
      </c>
      <c r="E8" s="4" t="s">
        <v>4</v>
      </c>
      <c r="F8" s="28">
        <v>75</v>
      </c>
      <c r="G8" s="6">
        <f>F8/1000</f>
        <v>0.075</v>
      </c>
      <c r="I8" s="4" t="s">
        <v>4</v>
      </c>
      <c r="J8" s="28"/>
      <c r="K8" s="6">
        <f>J8/1000</f>
        <v>0</v>
      </c>
    </row>
    <row r="9" spans="1:11" ht="19.5" customHeight="1">
      <c r="A9" s="4" t="s">
        <v>5</v>
      </c>
      <c r="B9" s="5">
        <v>5300</v>
      </c>
      <c r="C9" s="6">
        <f>B9/1000</f>
        <v>5.3</v>
      </c>
      <c r="E9" s="4" t="s">
        <v>5</v>
      </c>
      <c r="F9" s="5">
        <v>280</v>
      </c>
      <c r="G9" s="6">
        <f>F9/1000</f>
        <v>0.28</v>
      </c>
      <c r="I9" s="4" t="s">
        <v>5</v>
      </c>
      <c r="J9" s="28"/>
      <c r="K9" s="6">
        <f>J9/1000</f>
        <v>0</v>
      </c>
    </row>
    <row r="10" spans="1:11" ht="19.5" customHeight="1">
      <c r="A10" s="4" t="s">
        <v>6</v>
      </c>
      <c r="B10" s="142">
        <f>C7+(2*C8)</f>
        <v>3.682</v>
      </c>
      <c r="C10" s="143"/>
      <c r="E10" s="4" t="s">
        <v>6</v>
      </c>
      <c r="F10" s="142">
        <f>G7+(2*G8)</f>
        <v>3.682</v>
      </c>
      <c r="G10" s="143"/>
      <c r="I10" s="4" t="s">
        <v>6</v>
      </c>
      <c r="J10" s="142">
        <f>K7+(2*K8)</f>
        <v>0</v>
      </c>
      <c r="K10" s="143"/>
    </row>
    <row r="11" spans="1:11" ht="6" customHeight="1">
      <c r="A11" s="139"/>
      <c r="B11" s="140"/>
      <c r="C11" s="144"/>
      <c r="E11" s="139"/>
      <c r="F11" s="140"/>
      <c r="G11" s="144"/>
      <c r="I11" s="139"/>
      <c r="J11" s="140"/>
      <c r="K11" s="141"/>
    </row>
    <row r="12" spans="1:11" ht="14.25">
      <c r="A12" s="4" t="s">
        <v>7</v>
      </c>
      <c r="B12" s="46">
        <f>((B10*PI()*C9))</f>
        <v>61.306923997743375</v>
      </c>
      <c r="C12" s="49"/>
      <c r="E12" s="14" t="s">
        <v>23</v>
      </c>
      <c r="F12" s="47">
        <f>(((PI()/4)*((F10^2)+4*(G9^2))))</f>
        <v>10.894041154592907</v>
      </c>
      <c r="G12" s="48"/>
      <c r="I12" s="4" t="s">
        <v>7</v>
      </c>
      <c r="J12" s="145">
        <f>((J10*PI()*K9))*2*1.1</f>
        <v>0</v>
      </c>
      <c r="K12" s="145"/>
    </row>
    <row r="13" spans="1:3" ht="12.75">
      <c r="A13" s="146"/>
      <c r="B13" s="146"/>
      <c r="C13" s="146"/>
    </row>
    <row r="14" spans="1:3" ht="12.75">
      <c r="A14" s="24"/>
      <c r="B14" s="24"/>
      <c r="C14" s="24"/>
    </row>
    <row r="15" spans="1:11" ht="15">
      <c r="A15" s="8"/>
      <c r="B15" s="147"/>
      <c r="C15" s="147"/>
      <c r="E15" s="148" t="s">
        <v>8</v>
      </c>
      <c r="F15" s="149"/>
      <c r="G15" s="149"/>
      <c r="H15" s="149"/>
      <c r="I15" s="150"/>
      <c r="J15" s="151">
        <f>B12</f>
        <v>61.306923997743375</v>
      </c>
      <c r="K15" s="151"/>
    </row>
    <row r="16" spans="1:11" ht="15">
      <c r="A16" s="7"/>
      <c r="B16" s="10"/>
      <c r="E16" s="148" t="s">
        <v>9</v>
      </c>
      <c r="F16" s="149"/>
      <c r="G16" s="149"/>
      <c r="H16" s="149"/>
      <c r="I16" s="150"/>
      <c r="J16" s="151">
        <f>F12</f>
        <v>10.894041154592907</v>
      </c>
      <c r="K16" s="151"/>
    </row>
    <row r="17" spans="1:11" ht="15">
      <c r="A17" s="7"/>
      <c r="B17" s="10"/>
      <c r="E17" s="148" t="s">
        <v>266</v>
      </c>
      <c r="F17" s="149"/>
      <c r="G17" s="149"/>
      <c r="H17" s="149"/>
      <c r="I17" s="150"/>
      <c r="J17" s="151">
        <f>J12</f>
        <v>0</v>
      </c>
      <c r="K17" s="151"/>
    </row>
    <row r="18" spans="1:11" ht="18.75" customHeight="1">
      <c r="A18" s="134" t="s">
        <v>10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52"/>
    </row>
    <row r="19" spans="1:11" s="7" customFormat="1" ht="15.75" customHeight="1">
      <c r="A19" s="22" t="s">
        <v>270</v>
      </c>
      <c r="B19" s="23" t="s">
        <v>90</v>
      </c>
      <c r="C19" s="127">
        <f aca="true" t="shared" si="0" ref="C19:C32">VLOOKUP(B19,DIÂMETRO,2,0)</f>
        <v>0.87</v>
      </c>
      <c r="D19" s="128"/>
      <c r="E19" s="11" t="s">
        <v>12</v>
      </c>
      <c r="F19" s="125">
        <v>1</v>
      </c>
      <c r="G19" s="126"/>
      <c r="H19" s="129" t="s">
        <v>13</v>
      </c>
      <c r="I19" s="129"/>
      <c r="J19" s="12">
        <f>C19*F19</f>
        <v>0.87</v>
      </c>
      <c r="K19" s="13"/>
    </row>
    <row r="20" spans="1:11" s="7" customFormat="1" ht="15.75" customHeight="1">
      <c r="A20" s="22" t="s">
        <v>271</v>
      </c>
      <c r="B20" s="23" t="s">
        <v>99</v>
      </c>
      <c r="C20" s="127">
        <f t="shared" si="0"/>
        <v>0.95</v>
      </c>
      <c r="D20" s="128"/>
      <c r="E20" s="11" t="s">
        <v>12</v>
      </c>
      <c r="F20" s="125">
        <v>1</v>
      </c>
      <c r="G20" s="126"/>
      <c r="H20" s="129" t="s">
        <v>13</v>
      </c>
      <c r="I20" s="129"/>
      <c r="J20" s="12">
        <f aca="true" t="shared" si="1" ref="J20:J32">C20*F20</f>
        <v>0.95</v>
      </c>
      <c r="K20" s="13"/>
    </row>
    <row r="21" spans="1:11" s="7" customFormat="1" ht="15.75" customHeight="1">
      <c r="A21" s="22" t="s">
        <v>272</v>
      </c>
      <c r="B21" s="23" t="s">
        <v>99</v>
      </c>
      <c r="C21" s="127">
        <f t="shared" si="0"/>
        <v>0.95</v>
      </c>
      <c r="D21" s="128"/>
      <c r="E21" s="11" t="s">
        <v>12</v>
      </c>
      <c r="F21" s="125">
        <v>1</v>
      </c>
      <c r="G21" s="126"/>
      <c r="H21" s="129" t="s">
        <v>13</v>
      </c>
      <c r="I21" s="129"/>
      <c r="J21" s="12">
        <f t="shared" si="1"/>
        <v>0.95</v>
      </c>
      <c r="K21" s="13"/>
    </row>
    <row r="22" spans="1:11" s="7" customFormat="1" ht="15.75" customHeight="1">
      <c r="A22" s="22" t="s">
        <v>273</v>
      </c>
      <c r="B22" s="23" t="s">
        <v>179</v>
      </c>
      <c r="C22" s="127">
        <f t="shared" si="0"/>
        <v>2.42</v>
      </c>
      <c r="D22" s="128"/>
      <c r="E22" s="11" t="s">
        <v>12</v>
      </c>
      <c r="F22" s="125">
        <v>1</v>
      </c>
      <c r="G22" s="126"/>
      <c r="H22" s="129" t="s">
        <v>13</v>
      </c>
      <c r="I22" s="129"/>
      <c r="J22" s="12">
        <f t="shared" si="1"/>
        <v>2.42</v>
      </c>
      <c r="K22" s="13"/>
    </row>
    <row r="23" spans="1:11" s="7" customFormat="1" ht="15.75" customHeight="1">
      <c r="A23" s="22" t="s">
        <v>274</v>
      </c>
      <c r="B23" s="23" t="s">
        <v>82</v>
      </c>
      <c r="C23" s="127">
        <f t="shared" si="0"/>
        <v>0.78</v>
      </c>
      <c r="D23" s="128"/>
      <c r="E23" s="11" t="s">
        <v>12</v>
      </c>
      <c r="F23" s="125">
        <v>1</v>
      </c>
      <c r="G23" s="126"/>
      <c r="H23" s="129" t="s">
        <v>13</v>
      </c>
      <c r="I23" s="129"/>
      <c r="J23" s="12">
        <f t="shared" si="1"/>
        <v>0.78</v>
      </c>
      <c r="K23" s="13"/>
    </row>
    <row r="24" spans="1:11" s="7" customFormat="1" ht="15.75" customHeight="1">
      <c r="A24" s="22" t="s">
        <v>275</v>
      </c>
      <c r="B24" s="23" t="s">
        <v>116</v>
      </c>
      <c r="C24" s="127">
        <f t="shared" si="0"/>
        <v>1.36</v>
      </c>
      <c r="D24" s="128"/>
      <c r="E24" s="11" t="s">
        <v>12</v>
      </c>
      <c r="F24" s="125">
        <v>1</v>
      </c>
      <c r="G24" s="126"/>
      <c r="H24" s="129" t="s">
        <v>13</v>
      </c>
      <c r="I24" s="129"/>
      <c r="J24" s="12">
        <f t="shared" si="1"/>
        <v>1.36</v>
      </c>
      <c r="K24" s="13"/>
    </row>
    <row r="25" spans="1:11" s="7" customFormat="1" ht="15.75" customHeight="1">
      <c r="A25" s="22" t="s">
        <v>276</v>
      </c>
      <c r="B25" s="23" t="s">
        <v>99</v>
      </c>
      <c r="C25" s="127">
        <f t="shared" si="0"/>
        <v>0.95</v>
      </c>
      <c r="D25" s="128"/>
      <c r="E25" s="11" t="s">
        <v>12</v>
      </c>
      <c r="F25" s="125">
        <v>1</v>
      </c>
      <c r="G25" s="126"/>
      <c r="H25" s="129" t="s">
        <v>13</v>
      </c>
      <c r="I25" s="129"/>
      <c r="J25" s="12">
        <f t="shared" si="1"/>
        <v>0.95</v>
      </c>
      <c r="K25" s="13"/>
    </row>
    <row r="26" spans="1:11" s="7" customFormat="1" ht="15.75" customHeight="1">
      <c r="A26" s="22" t="s">
        <v>277</v>
      </c>
      <c r="B26" s="23" t="s">
        <v>47</v>
      </c>
      <c r="C26" s="127">
        <f t="shared" si="0"/>
        <v>0.61</v>
      </c>
      <c r="D26" s="128"/>
      <c r="E26" s="11" t="s">
        <v>12</v>
      </c>
      <c r="F26" s="125">
        <v>1</v>
      </c>
      <c r="G26" s="126"/>
      <c r="H26" s="129" t="s">
        <v>13</v>
      </c>
      <c r="I26" s="129"/>
      <c r="J26" s="12">
        <f t="shared" si="1"/>
        <v>0.61</v>
      </c>
      <c r="K26" s="13"/>
    </row>
    <row r="27" spans="1:11" s="7" customFormat="1" ht="15.75" customHeight="1">
      <c r="A27" s="22" t="s">
        <v>278</v>
      </c>
      <c r="B27" s="23" t="s">
        <v>179</v>
      </c>
      <c r="C27" s="127">
        <f t="shared" si="0"/>
        <v>2.42</v>
      </c>
      <c r="D27" s="128"/>
      <c r="E27" s="11" t="s">
        <v>12</v>
      </c>
      <c r="F27" s="125">
        <v>1</v>
      </c>
      <c r="G27" s="126"/>
      <c r="H27" s="129" t="s">
        <v>13</v>
      </c>
      <c r="I27" s="129"/>
      <c r="J27" s="12">
        <f t="shared" si="1"/>
        <v>2.42</v>
      </c>
      <c r="K27" s="13"/>
    </row>
    <row r="28" spans="1:11" s="7" customFormat="1" ht="15.75" customHeight="1">
      <c r="A28" s="22" t="s">
        <v>279</v>
      </c>
      <c r="B28" s="23" t="s">
        <v>90</v>
      </c>
      <c r="C28" s="127">
        <f t="shared" si="0"/>
        <v>0.87</v>
      </c>
      <c r="D28" s="128"/>
      <c r="E28" s="11" t="s">
        <v>12</v>
      </c>
      <c r="F28" s="125">
        <v>1</v>
      </c>
      <c r="G28" s="126"/>
      <c r="H28" s="129" t="s">
        <v>13</v>
      </c>
      <c r="I28" s="129"/>
      <c r="J28" s="12">
        <f t="shared" si="1"/>
        <v>0.87</v>
      </c>
      <c r="K28" s="13"/>
    </row>
    <row r="29" spans="1:11" s="7" customFormat="1" ht="15.75" customHeight="1">
      <c r="A29" s="22" t="s">
        <v>280</v>
      </c>
      <c r="B29" s="23" t="s">
        <v>82</v>
      </c>
      <c r="C29" s="127">
        <f t="shared" si="0"/>
        <v>0.78</v>
      </c>
      <c r="D29" s="128"/>
      <c r="E29" s="11" t="s">
        <v>12</v>
      </c>
      <c r="F29" s="125">
        <v>1</v>
      </c>
      <c r="G29" s="126"/>
      <c r="H29" s="129" t="s">
        <v>13</v>
      </c>
      <c r="I29" s="129"/>
      <c r="J29" s="12">
        <f t="shared" si="1"/>
        <v>0.78</v>
      </c>
      <c r="K29" s="13"/>
    </row>
    <row r="30" spans="1:11" s="7" customFormat="1" ht="15.75" customHeight="1">
      <c r="A30" s="22" t="s">
        <v>281</v>
      </c>
      <c r="B30" s="23" t="s">
        <v>179</v>
      </c>
      <c r="C30" s="127">
        <f t="shared" si="0"/>
        <v>2.42</v>
      </c>
      <c r="D30" s="128"/>
      <c r="E30" s="11" t="s">
        <v>12</v>
      </c>
      <c r="F30" s="125">
        <v>1</v>
      </c>
      <c r="G30" s="126"/>
      <c r="H30" s="129" t="s">
        <v>13</v>
      </c>
      <c r="I30" s="129"/>
      <c r="J30" s="12">
        <f t="shared" si="1"/>
        <v>2.42</v>
      </c>
      <c r="K30" s="13"/>
    </row>
    <row r="31" spans="1:11" s="7" customFormat="1" ht="15.75" customHeight="1">
      <c r="A31" s="22" t="s">
        <v>282</v>
      </c>
      <c r="B31" s="23" t="s">
        <v>99</v>
      </c>
      <c r="C31" s="127">
        <f t="shared" si="0"/>
        <v>0.95</v>
      </c>
      <c r="D31" s="128"/>
      <c r="E31" s="11" t="s">
        <v>12</v>
      </c>
      <c r="F31" s="125">
        <v>1</v>
      </c>
      <c r="G31" s="126"/>
      <c r="H31" s="129" t="s">
        <v>13</v>
      </c>
      <c r="I31" s="129"/>
      <c r="J31" s="12">
        <f t="shared" si="1"/>
        <v>0.95</v>
      </c>
      <c r="K31" s="13"/>
    </row>
    <row r="32" spans="1:11" s="7" customFormat="1" ht="15.75" customHeight="1">
      <c r="A32" s="22" t="s">
        <v>283</v>
      </c>
      <c r="B32" s="23" t="s">
        <v>47</v>
      </c>
      <c r="C32" s="127">
        <f t="shared" si="0"/>
        <v>0.61</v>
      </c>
      <c r="D32" s="128"/>
      <c r="E32" s="11" t="s">
        <v>12</v>
      </c>
      <c r="F32" s="125">
        <v>1</v>
      </c>
      <c r="G32" s="126"/>
      <c r="H32" s="129" t="s">
        <v>13</v>
      </c>
      <c r="I32" s="129"/>
      <c r="J32" s="12">
        <f t="shared" si="1"/>
        <v>0.61</v>
      </c>
      <c r="K32" s="13"/>
    </row>
    <row r="33" spans="1:11" ht="23.25" customHeight="1">
      <c r="A33" s="154" t="s">
        <v>16</v>
      </c>
      <c r="B33" s="154"/>
      <c r="C33" s="154"/>
      <c r="D33" s="154"/>
      <c r="E33" s="154"/>
      <c r="F33" s="154"/>
      <c r="G33" s="154"/>
      <c r="H33" s="154"/>
      <c r="I33" s="155"/>
      <c r="J33" s="50">
        <f>SUM(J19:J32)</f>
        <v>16.939999999999998</v>
      </c>
      <c r="K33" s="51"/>
    </row>
    <row r="34" spans="1:11" ht="19.5" customHeight="1">
      <c r="A34" s="156" t="s">
        <v>17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ht="12.75">
      <c r="A35" s="157" t="s">
        <v>18</v>
      </c>
      <c r="B35" s="157"/>
      <c r="C35" s="157"/>
      <c r="D35" s="157"/>
      <c r="E35" s="157"/>
      <c r="F35" s="157"/>
      <c r="G35" s="157"/>
      <c r="H35" s="157"/>
      <c r="I35" s="153">
        <f>J15+J16+J17+J33</f>
        <v>89.14096515233628</v>
      </c>
      <c r="J35" s="153"/>
      <c r="K35" s="153"/>
    </row>
    <row r="36" spans="1:11" ht="12.75">
      <c r="A36" s="157" t="s">
        <v>19</v>
      </c>
      <c r="B36" s="157"/>
      <c r="C36" s="157"/>
      <c r="D36" s="157"/>
      <c r="E36" s="157"/>
      <c r="F36" s="157"/>
      <c r="G36" s="157"/>
      <c r="H36" s="157"/>
      <c r="I36" s="153">
        <v>64</v>
      </c>
      <c r="J36" s="153"/>
      <c r="K36" s="153"/>
    </row>
    <row r="37" spans="1:11" ht="12.75">
      <c r="A37" s="157" t="s">
        <v>20</v>
      </c>
      <c r="B37" s="157"/>
      <c r="C37" s="157"/>
      <c r="D37" s="157"/>
      <c r="E37" s="157"/>
      <c r="F37" s="157"/>
      <c r="G37" s="157"/>
      <c r="H37" s="157"/>
      <c r="I37" s="153">
        <f>I35*0.063</f>
        <v>5.615880804597186</v>
      </c>
      <c r="J37" s="153"/>
      <c r="K37" s="153"/>
    </row>
    <row r="38" spans="1:11" ht="12.75">
      <c r="A38" s="157" t="s">
        <v>21</v>
      </c>
      <c r="B38" s="157"/>
      <c r="C38" s="157"/>
      <c r="D38" s="157"/>
      <c r="E38" s="157"/>
      <c r="F38" s="157"/>
      <c r="G38" s="157"/>
      <c r="H38" s="157"/>
      <c r="I38" s="158">
        <f>I36*I37</f>
        <v>359.4163714942199</v>
      </c>
      <c r="J38" s="158"/>
      <c r="K38" s="158"/>
    </row>
    <row r="39" spans="1:11" ht="12.75">
      <c r="A39" s="157" t="s">
        <v>22</v>
      </c>
      <c r="B39" s="157"/>
      <c r="C39" s="157"/>
      <c r="D39" s="157"/>
      <c r="E39" s="157"/>
      <c r="F39" s="157"/>
      <c r="G39" s="157"/>
      <c r="H39" s="157"/>
      <c r="I39" s="158">
        <f>I35*1.9</f>
        <v>169.36783378943892</v>
      </c>
      <c r="J39" s="158"/>
      <c r="K39" s="158"/>
    </row>
    <row r="40" spans="9:10" ht="12.75">
      <c r="I40" s="159"/>
      <c r="J40" s="159"/>
    </row>
    <row r="41" spans="7:10" ht="12.75">
      <c r="G41"/>
      <c r="J41" s="25"/>
    </row>
    <row r="42" spans="7:10" ht="12.75">
      <c r="G42"/>
      <c r="J42" s="9"/>
    </row>
    <row r="43" spans="7:10" ht="12.75">
      <c r="G43"/>
      <c r="J43" s="9"/>
    </row>
    <row r="44" spans="7:10" ht="12.75">
      <c r="G44"/>
      <c r="J44" s="9"/>
    </row>
    <row r="45" ht="12.75">
      <c r="G45"/>
    </row>
    <row r="46" ht="12.75">
      <c r="G46"/>
    </row>
    <row r="47" spans="5:7" ht="12.75">
      <c r="E47" s="26"/>
      <c r="G47"/>
    </row>
    <row r="48" ht="12.75">
      <c r="G48"/>
    </row>
    <row r="49" ht="12.75">
      <c r="G49"/>
    </row>
    <row r="50" ht="12.75">
      <c r="G50"/>
    </row>
  </sheetData>
  <sheetProtection/>
  <mergeCells count="80">
    <mergeCell ref="A39:H39"/>
    <mergeCell ref="I39:K39"/>
    <mergeCell ref="I40:J40"/>
    <mergeCell ref="A35:H35"/>
    <mergeCell ref="I35:K35"/>
    <mergeCell ref="A36:H36"/>
    <mergeCell ref="I36:K36"/>
    <mergeCell ref="A37:H37"/>
    <mergeCell ref="H26:I26"/>
    <mergeCell ref="I37:K37"/>
    <mergeCell ref="A33:I33"/>
    <mergeCell ref="A34:K34"/>
    <mergeCell ref="A38:H38"/>
    <mergeCell ref="I38:K38"/>
    <mergeCell ref="H27:I27"/>
    <mergeCell ref="H28:I28"/>
    <mergeCell ref="H29:I29"/>
    <mergeCell ref="H30:I30"/>
    <mergeCell ref="H24:I24"/>
    <mergeCell ref="H25:I25"/>
    <mergeCell ref="H20:I20"/>
    <mergeCell ref="H21:I21"/>
    <mergeCell ref="H22:I22"/>
    <mergeCell ref="H23:I23"/>
    <mergeCell ref="E17:I17"/>
    <mergeCell ref="J17:K17"/>
    <mergeCell ref="A18:K18"/>
    <mergeCell ref="C19:D19"/>
    <mergeCell ref="F19:G19"/>
    <mergeCell ref="H19:I19"/>
    <mergeCell ref="J12:K12"/>
    <mergeCell ref="A13:C13"/>
    <mergeCell ref="B15:C15"/>
    <mergeCell ref="E15:I15"/>
    <mergeCell ref="J15:K15"/>
    <mergeCell ref="E16:I16"/>
    <mergeCell ref="J16:K16"/>
    <mergeCell ref="B10:C10"/>
    <mergeCell ref="F10:G10"/>
    <mergeCell ref="J10:K10"/>
    <mergeCell ref="A11:C11"/>
    <mergeCell ref="E11:G11"/>
    <mergeCell ref="I11:K11"/>
    <mergeCell ref="F27:G27"/>
    <mergeCell ref="A1:K1"/>
    <mergeCell ref="D2:G3"/>
    <mergeCell ref="A4:K4"/>
    <mergeCell ref="A5:C5"/>
    <mergeCell ref="E5:G5"/>
    <mergeCell ref="I5:K5"/>
    <mergeCell ref="A6:C6"/>
    <mergeCell ref="E6:G6"/>
    <mergeCell ref="I6:K6"/>
    <mergeCell ref="F30:G30"/>
    <mergeCell ref="H31:I31"/>
    <mergeCell ref="H32:I32"/>
    <mergeCell ref="C30:D30"/>
    <mergeCell ref="C20:D20"/>
    <mergeCell ref="C21:D21"/>
    <mergeCell ref="C22:D22"/>
    <mergeCell ref="C23:D23"/>
    <mergeCell ref="C24:D24"/>
    <mergeCell ref="F26:G26"/>
    <mergeCell ref="C31:D31"/>
    <mergeCell ref="C32:D32"/>
    <mergeCell ref="C25:D25"/>
    <mergeCell ref="C26:D26"/>
    <mergeCell ref="C27:D27"/>
    <mergeCell ref="C28:D28"/>
    <mergeCell ref="C29:D29"/>
    <mergeCell ref="F31:G31"/>
    <mergeCell ref="F32:G32"/>
    <mergeCell ref="F20:G20"/>
    <mergeCell ref="F21:G21"/>
    <mergeCell ref="F22:G22"/>
    <mergeCell ref="F23:G23"/>
    <mergeCell ref="F24:G24"/>
    <mergeCell ref="F25:G25"/>
    <mergeCell ref="F28:G28"/>
    <mergeCell ref="F29:G2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7"/>
  <sheetViews>
    <sheetView zoomScalePageLayoutView="0" workbookViewId="0" topLeftCell="A1">
      <selection activeCell="A43" sqref="A43:IV43"/>
    </sheetView>
  </sheetViews>
  <sheetFormatPr defaultColWidth="9.140625" defaultRowHeight="12.75"/>
  <cols>
    <col min="1" max="1" width="22.421875" style="21" customWidth="1"/>
    <col min="2" max="2" width="30.421875" style="21" customWidth="1"/>
    <col min="3" max="16384" width="9.140625" style="15" customWidth="1"/>
  </cols>
  <sheetData>
    <row r="1" spans="1:2" ht="12.75">
      <c r="A1" s="182" t="s">
        <v>24</v>
      </c>
      <c r="B1" s="183"/>
    </row>
    <row r="2" spans="1:2" ht="12.75">
      <c r="A2" s="184"/>
      <c r="B2" s="185"/>
    </row>
    <row r="3" spans="1:2" ht="13.5" thickBot="1">
      <c r="A3" s="184"/>
      <c r="B3" s="185"/>
    </row>
    <row r="4" spans="1:2" ht="14.25" thickBot="1">
      <c r="A4" s="16">
        <v>0</v>
      </c>
      <c r="B4" s="17">
        <v>0</v>
      </c>
    </row>
    <row r="5" spans="1:2" ht="14.25" thickBot="1">
      <c r="A5" s="16" t="s">
        <v>25</v>
      </c>
      <c r="B5" s="17">
        <v>0.26</v>
      </c>
    </row>
    <row r="6" spans="1:2" ht="14.25" thickBot="1">
      <c r="A6" s="16" t="s">
        <v>26</v>
      </c>
      <c r="B6" s="18">
        <v>0.33</v>
      </c>
    </row>
    <row r="7" spans="1:2" ht="14.25" thickBot="1">
      <c r="A7" s="16" t="s">
        <v>27</v>
      </c>
      <c r="B7" s="18">
        <v>0.41</v>
      </c>
    </row>
    <row r="8" spans="1:2" ht="14.25" thickBot="1">
      <c r="A8" s="16" t="s">
        <v>28</v>
      </c>
      <c r="B8" s="18">
        <v>0.49</v>
      </c>
    </row>
    <row r="9" spans="1:2" ht="14.25" thickBot="1">
      <c r="A9" s="16" t="s">
        <v>29</v>
      </c>
      <c r="B9" s="18">
        <v>0.57</v>
      </c>
    </row>
    <row r="10" spans="1:2" ht="14.25" thickBot="1">
      <c r="A10" s="16" t="s">
        <v>30</v>
      </c>
      <c r="B10" s="18">
        <v>0.65</v>
      </c>
    </row>
    <row r="11" spans="1:2" ht="14.25" thickBot="1">
      <c r="A11" s="16" t="s">
        <v>31</v>
      </c>
      <c r="B11" s="18">
        <v>0.73</v>
      </c>
    </row>
    <row r="12" spans="1:2" ht="14.25" thickBot="1">
      <c r="A12" s="16" t="s">
        <v>32</v>
      </c>
      <c r="B12" s="18">
        <v>0.81</v>
      </c>
    </row>
    <row r="13" spans="1:2" ht="14.25" thickBot="1">
      <c r="A13" s="16" t="s">
        <v>33</v>
      </c>
      <c r="B13" s="18">
        <v>0.88</v>
      </c>
    </row>
    <row r="14" spans="1:2" ht="14.25" thickBot="1">
      <c r="A14" s="16" t="s">
        <v>34</v>
      </c>
      <c r="B14" s="19">
        <v>0.27</v>
      </c>
    </row>
    <row r="15" spans="1:2" ht="14.25" thickBot="1">
      <c r="A15" s="16" t="s">
        <v>35</v>
      </c>
      <c r="B15" s="20">
        <v>0.35</v>
      </c>
    </row>
    <row r="16" spans="1:2" ht="14.25" thickBot="1">
      <c r="A16" s="16" t="s">
        <v>36</v>
      </c>
      <c r="B16" s="20">
        <v>0.43</v>
      </c>
    </row>
    <row r="17" spans="1:2" ht="14.25" thickBot="1">
      <c r="A17" s="16" t="s">
        <v>37</v>
      </c>
      <c r="B17" s="20">
        <v>0.51</v>
      </c>
    </row>
    <row r="18" spans="1:2" ht="14.25" thickBot="1">
      <c r="A18" s="16" t="s">
        <v>38</v>
      </c>
      <c r="B18" s="20">
        <v>0.59</v>
      </c>
    </row>
    <row r="19" spans="1:2" ht="14.25" thickBot="1">
      <c r="A19" s="16" t="s">
        <v>39</v>
      </c>
      <c r="B19" s="20">
        <v>0.66</v>
      </c>
    </row>
    <row r="20" spans="1:2" ht="14.25" thickBot="1">
      <c r="A20" s="16" t="s">
        <v>40</v>
      </c>
      <c r="B20" s="20">
        <v>0.74</v>
      </c>
    </row>
    <row r="21" spans="1:2" ht="14.25" thickBot="1">
      <c r="A21" s="16" t="s">
        <v>41</v>
      </c>
      <c r="B21" s="20">
        <v>0.82</v>
      </c>
    </row>
    <row r="22" spans="1:2" ht="14.25" thickBot="1">
      <c r="A22" s="16" t="s">
        <v>42</v>
      </c>
      <c r="B22" s="20">
        <v>0.9</v>
      </c>
    </row>
    <row r="23" spans="1:2" ht="14.25" thickBot="1">
      <c r="A23" s="16" t="s">
        <v>43</v>
      </c>
      <c r="B23" s="19">
        <v>0.29</v>
      </c>
    </row>
    <row r="24" spans="1:2" ht="14.25" thickBot="1">
      <c r="A24" s="16" t="s">
        <v>44</v>
      </c>
      <c r="B24" s="20">
        <v>0.37</v>
      </c>
    </row>
    <row r="25" spans="1:2" ht="14.25" thickBot="1">
      <c r="A25" s="16" t="s">
        <v>45</v>
      </c>
      <c r="B25" s="20">
        <v>0.45</v>
      </c>
    </row>
    <row r="26" spans="1:2" ht="14.25" thickBot="1">
      <c r="A26" s="16" t="s">
        <v>46</v>
      </c>
      <c r="B26" s="20">
        <v>0.53</v>
      </c>
    </row>
    <row r="27" spans="1:2" ht="14.25" thickBot="1">
      <c r="A27" s="16" t="s">
        <v>47</v>
      </c>
      <c r="B27" s="20">
        <v>0.61</v>
      </c>
    </row>
    <row r="28" spans="1:2" ht="14.25" thickBot="1">
      <c r="A28" s="16" t="s">
        <v>48</v>
      </c>
      <c r="B28" s="20">
        <v>0.69</v>
      </c>
    </row>
    <row r="29" spans="1:2" ht="14.25" thickBot="1">
      <c r="A29" s="16" t="s">
        <v>49</v>
      </c>
      <c r="B29" s="20">
        <v>0.76</v>
      </c>
    </row>
    <row r="30" spans="1:2" ht="14.25" thickBot="1">
      <c r="A30" s="16" t="s">
        <v>50</v>
      </c>
      <c r="B30" s="20">
        <v>0.84</v>
      </c>
    </row>
    <row r="31" spans="1:2" ht="14.25" thickBot="1">
      <c r="A31" s="16" t="s">
        <v>51</v>
      </c>
      <c r="B31" s="20">
        <v>0.92</v>
      </c>
    </row>
    <row r="32" spans="1:2" ht="14.25" thickBot="1">
      <c r="A32" s="16" t="s">
        <v>52</v>
      </c>
      <c r="B32" s="19">
        <v>0.34</v>
      </c>
    </row>
    <row r="33" spans="1:2" ht="14.25" thickBot="1">
      <c r="A33" s="16" t="s">
        <v>53</v>
      </c>
      <c r="B33" s="20">
        <v>0.42</v>
      </c>
    </row>
    <row r="34" spans="1:2" ht="14.25" thickBot="1">
      <c r="A34" s="16" t="s">
        <v>54</v>
      </c>
      <c r="B34" s="20">
        <v>0.5</v>
      </c>
    </row>
    <row r="35" spans="1:2" ht="14.25" thickBot="1">
      <c r="A35" s="16" t="s">
        <v>55</v>
      </c>
      <c r="B35" s="20">
        <v>0.58</v>
      </c>
    </row>
    <row r="36" spans="1:2" ht="14.25" thickBot="1">
      <c r="A36" s="16" t="s">
        <v>56</v>
      </c>
      <c r="B36" s="20">
        <v>0.65</v>
      </c>
    </row>
    <row r="37" spans="1:2" ht="14.25" thickBot="1">
      <c r="A37" s="16" t="s">
        <v>57</v>
      </c>
      <c r="B37" s="20">
        <v>0.73</v>
      </c>
    </row>
    <row r="38" spans="1:2" ht="14.25" thickBot="1">
      <c r="A38" s="16" t="s">
        <v>58</v>
      </c>
      <c r="B38" s="20">
        <v>0.81</v>
      </c>
    </row>
    <row r="39" spans="1:2" ht="14.25" thickBot="1">
      <c r="A39" s="16" t="s">
        <v>59</v>
      </c>
      <c r="B39" s="20">
        <v>0.89</v>
      </c>
    </row>
    <row r="40" spans="1:2" ht="14.25" thickBot="1">
      <c r="A40" s="16" t="s">
        <v>60</v>
      </c>
      <c r="B40" s="20">
        <v>0.97</v>
      </c>
    </row>
    <row r="41" spans="1:2" ht="14.25" thickBot="1">
      <c r="A41" s="16" t="s">
        <v>61</v>
      </c>
      <c r="B41" s="19">
        <v>0.38</v>
      </c>
    </row>
    <row r="42" spans="1:2" ht="14.25" thickBot="1">
      <c r="A42" s="16" t="s">
        <v>62</v>
      </c>
      <c r="B42" s="20">
        <v>0.46</v>
      </c>
    </row>
    <row r="43" spans="1:2" ht="14.25" thickBot="1">
      <c r="A43" s="16" t="s">
        <v>15</v>
      </c>
      <c r="B43" s="20">
        <v>0.54</v>
      </c>
    </row>
    <row r="44" spans="1:2" ht="14.25" thickBot="1">
      <c r="A44" s="16" t="s">
        <v>63</v>
      </c>
      <c r="B44" s="20">
        <v>0.61</v>
      </c>
    </row>
    <row r="45" spans="1:2" ht="14.25" thickBot="1">
      <c r="A45" s="16" t="s">
        <v>64</v>
      </c>
      <c r="B45" s="20">
        <v>0.69</v>
      </c>
    </row>
    <row r="46" spans="1:2" ht="14.25" thickBot="1">
      <c r="A46" s="16" t="s">
        <v>65</v>
      </c>
      <c r="B46" s="20">
        <v>0.77</v>
      </c>
    </row>
    <row r="47" spans="1:2" ht="14.25" thickBot="1">
      <c r="A47" s="16" t="s">
        <v>66</v>
      </c>
      <c r="B47" s="20">
        <v>0.85</v>
      </c>
    </row>
    <row r="48" spans="1:2" ht="14.25" thickBot="1">
      <c r="A48" s="16" t="s">
        <v>67</v>
      </c>
      <c r="B48" s="20">
        <v>0.93</v>
      </c>
    </row>
    <row r="49" spans="1:2" ht="14.25" thickBot="1">
      <c r="A49" s="16" t="s">
        <v>68</v>
      </c>
      <c r="B49" s="20">
        <v>1.01</v>
      </c>
    </row>
    <row r="50" spans="1:2" ht="14.25" thickBot="1">
      <c r="A50" s="16" t="s">
        <v>69</v>
      </c>
      <c r="B50" s="19">
        <v>0.42</v>
      </c>
    </row>
    <row r="51" spans="1:2" ht="14.25" thickBot="1">
      <c r="A51" s="16" t="s">
        <v>70</v>
      </c>
      <c r="B51" s="20">
        <v>0.5</v>
      </c>
    </row>
    <row r="52" spans="1:2" ht="14.25" thickBot="1">
      <c r="A52" s="16" t="s">
        <v>71</v>
      </c>
      <c r="B52" s="20">
        <v>0.57</v>
      </c>
    </row>
    <row r="53" spans="1:2" ht="14.25" thickBot="1">
      <c r="A53" s="16" t="s">
        <v>72</v>
      </c>
      <c r="B53" s="20">
        <v>0.65</v>
      </c>
    </row>
    <row r="54" spans="1:2" ht="14.25" thickBot="1">
      <c r="A54" s="16" t="s">
        <v>73</v>
      </c>
      <c r="B54" s="20">
        <v>0.73</v>
      </c>
    </row>
    <row r="55" spans="1:2" ht="14.25" thickBot="1">
      <c r="A55" s="16" t="s">
        <v>74</v>
      </c>
      <c r="B55" s="20">
        <v>0.81</v>
      </c>
    </row>
    <row r="56" spans="1:2" ht="14.25" thickBot="1">
      <c r="A56" s="16" t="s">
        <v>75</v>
      </c>
      <c r="B56" s="20">
        <v>0.89</v>
      </c>
    </row>
    <row r="57" spans="1:2" ht="14.25" thickBot="1">
      <c r="A57" s="16" t="s">
        <v>76</v>
      </c>
      <c r="B57" s="20">
        <v>0.97</v>
      </c>
    </row>
    <row r="58" spans="1:2" ht="14.25" thickBot="1">
      <c r="A58" s="16" t="s">
        <v>77</v>
      </c>
      <c r="B58" s="20">
        <v>1.05</v>
      </c>
    </row>
    <row r="59" spans="1:2" ht="14.25" thickBot="1">
      <c r="A59" s="16" t="s">
        <v>78</v>
      </c>
      <c r="B59" s="19">
        <v>0.47</v>
      </c>
    </row>
    <row r="60" spans="1:2" ht="14.25" thickBot="1">
      <c r="A60" s="16" t="s">
        <v>79</v>
      </c>
      <c r="B60" s="20">
        <v>0.55</v>
      </c>
    </row>
    <row r="61" spans="1:2" ht="14.25" thickBot="1">
      <c r="A61" s="16" t="s">
        <v>80</v>
      </c>
      <c r="B61" s="20">
        <v>0.62</v>
      </c>
    </row>
    <row r="62" spans="1:2" ht="14.25" thickBot="1">
      <c r="A62" s="16" t="s">
        <v>81</v>
      </c>
      <c r="B62" s="20">
        <v>0.7</v>
      </c>
    </row>
    <row r="63" spans="1:2" ht="14.25" thickBot="1">
      <c r="A63" s="16" t="s">
        <v>82</v>
      </c>
      <c r="B63" s="20">
        <v>0.78</v>
      </c>
    </row>
    <row r="64" spans="1:2" ht="14.25" thickBot="1">
      <c r="A64" s="16" t="s">
        <v>83</v>
      </c>
      <c r="B64" s="20">
        <v>0.86</v>
      </c>
    </row>
    <row r="65" spans="1:2" ht="14.25" thickBot="1">
      <c r="A65" s="16" t="s">
        <v>84</v>
      </c>
      <c r="B65" s="20">
        <v>0.94</v>
      </c>
    </row>
    <row r="66" spans="1:2" ht="14.25" thickBot="1">
      <c r="A66" s="16" t="s">
        <v>85</v>
      </c>
      <c r="B66" s="20">
        <v>1.02</v>
      </c>
    </row>
    <row r="67" spans="1:2" ht="14.25" thickBot="1">
      <c r="A67" s="16" t="s">
        <v>86</v>
      </c>
      <c r="B67" s="20">
        <v>1.1</v>
      </c>
    </row>
    <row r="68" spans="1:2" ht="14.25" thickBot="1">
      <c r="A68" s="16" t="s">
        <v>87</v>
      </c>
      <c r="B68" s="20">
        <v>0.55</v>
      </c>
    </row>
    <row r="69" spans="1:2" ht="14.25" thickBot="1">
      <c r="A69" s="16" t="s">
        <v>88</v>
      </c>
      <c r="B69" s="19">
        <v>0.63</v>
      </c>
    </row>
    <row r="70" spans="1:2" ht="14.25" thickBot="1">
      <c r="A70" s="16" t="s">
        <v>11</v>
      </c>
      <c r="B70" s="20">
        <v>0.71</v>
      </c>
    </row>
    <row r="71" spans="1:2" ht="14.25" thickBot="1">
      <c r="A71" s="16" t="s">
        <v>89</v>
      </c>
      <c r="B71" s="20">
        <v>0.79</v>
      </c>
    </row>
    <row r="72" spans="1:2" ht="14.25" thickBot="1">
      <c r="A72" s="16" t="s">
        <v>90</v>
      </c>
      <c r="B72" s="20">
        <v>0.87</v>
      </c>
    </row>
    <row r="73" spans="1:2" ht="14.25" thickBot="1">
      <c r="A73" s="16" t="s">
        <v>91</v>
      </c>
      <c r="B73" s="20">
        <v>0.95</v>
      </c>
    </row>
    <row r="74" spans="1:2" ht="14.25" thickBot="1">
      <c r="A74" s="16" t="s">
        <v>92</v>
      </c>
      <c r="B74" s="20">
        <v>1.03</v>
      </c>
    </row>
    <row r="75" spans="1:2" ht="14.25" thickBot="1">
      <c r="A75" s="16" t="s">
        <v>93</v>
      </c>
      <c r="B75" s="20">
        <v>1.1</v>
      </c>
    </row>
    <row r="76" spans="1:2" ht="14.25" thickBot="1">
      <c r="A76" s="16" t="s">
        <v>94</v>
      </c>
      <c r="B76" s="20">
        <v>1.18</v>
      </c>
    </row>
    <row r="77" spans="1:2" ht="14.25" thickBot="1">
      <c r="A77" s="16" t="s">
        <v>95</v>
      </c>
      <c r="B77" s="20">
        <v>0.55</v>
      </c>
    </row>
    <row r="78" spans="1:2" ht="14.25" thickBot="1">
      <c r="A78" s="16" t="s">
        <v>96</v>
      </c>
      <c r="B78" s="19">
        <v>0.72</v>
      </c>
    </row>
    <row r="79" spans="1:2" ht="14.25" thickBot="1">
      <c r="A79" s="16" t="s">
        <v>97</v>
      </c>
      <c r="B79" s="20">
        <v>0.8</v>
      </c>
    </row>
    <row r="80" spans="1:2" ht="14.25" thickBot="1">
      <c r="A80" s="16" t="s">
        <v>98</v>
      </c>
      <c r="B80" s="20">
        <v>0.87</v>
      </c>
    </row>
    <row r="81" spans="1:2" ht="14.25" thickBot="1">
      <c r="A81" s="16" t="s">
        <v>99</v>
      </c>
      <c r="B81" s="20">
        <v>0.95</v>
      </c>
    </row>
    <row r="82" spans="1:2" ht="14.25" thickBot="1">
      <c r="A82" s="16" t="s">
        <v>100</v>
      </c>
      <c r="B82" s="20">
        <v>1.03</v>
      </c>
    </row>
    <row r="83" spans="1:2" ht="14.25" thickBot="1">
      <c r="A83" s="16" t="s">
        <v>101</v>
      </c>
      <c r="B83" s="20">
        <v>1.11</v>
      </c>
    </row>
    <row r="84" spans="1:2" ht="14.25" thickBot="1">
      <c r="A84" s="16" t="s">
        <v>102</v>
      </c>
      <c r="B84" s="20">
        <v>1.19</v>
      </c>
    </row>
    <row r="85" spans="1:2" ht="14.25" thickBot="1">
      <c r="A85" s="16" t="s">
        <v>103</v>
      </c>
      <c r="B85" s="20">
        <v>1.27</v>
      </c>
    </row>
    <row r="86" spans="1:2" ht="14.25" thickBot="1">
      <c r="A86" s="16" t="s">
        <v>104</v>
      </c>
      <c r="B86" s="19">
        <v>0.88</v>
      </c>
    </row>
    <row r="87" spans="1:2" ht="14.25" thickBot="1">
      <c r="A87" s="16" t="s">
        <v>105</v>
      </c>
      <c r="B87" s="20">
        <v>0.96</v>
      </c>
    </row>
    <row r="88" spans="1:2" ht="14.25" thickBot="1">
      <c r="A88" s="16" t="s">
        <v>14</v>
      </c>
      <c r="B88" s="20">
        <v>1.03</v>
      </c>
    </row>
    <row r="89" spans="1:2" ht="14.25" thickBot="1">
      <c r="A89" s="16" t="s">
        <v>106</v>
      </c>
      <c r="B89" s="20">
        <v>1.11</v>
      </c>
    </row>
    <row r="90" spans="1:2" ht="14.25" thickBot="1">
      <c r="A90" s="16" t="s">
        <v>107</v>
      </c>
      <c r="B90" s="20">
        <v>1.19</v>
      </c>
    </row>
    <row r="91" spans="1:2" ht="14.25" thickBot="1">
      <c r="A91" s="16" t="s">
        <v>108</v>
      </c>
      <c r="B91" s="20">
        <v>1.27</v>
      </c>
    </row>
    <row r="92" spans="1:2" ht="14.25" thickBot="1">
      <c r="A92" s="16" t="s">
        <v>109</v>
      </c>
      <c r="B92" s="20">
        <v>1.35</v>
      </c>
    </row>
    <row r="93" spans="1:2" ht="14.25" thickBot="1">
      <c r="A93" s="16" t="s">
        <v>110</v>
      </c>
      <c r="B93" s="20">
        <v>1.43</v>
      </c>
    </row>
    <row r="94" spans="1:2" ht="14.25" thickBot="1">
      <c r="A94" s="16" t="s">
        <v>111</v>
      </c>
      <c r="B94" s="20">
        <v>1.51</v>
      </c>
    </row>
    <row r="95" spans="1:2" ht="14.25" thickBot="1">
      <c r="A95" s="16" t="s">
        <v>112</v>
      </c>
      <c r="B95" s="19">
        <v>1.05</v>
      </c>
    </row>
    <row r="96" spans="1:2" ht="14.25" thickBot="1">
      <c r="A96" s="16" t="s">
        <v>113</v>
      </c>
      <c r="B96" s="20">
        <v>1.13</v>
      </c>
    </row>
    <row r="97" spans="1:2" ht="14.25" thickBot="1">
      <c r="A97" s="16" t="s">
        <v>114</v>
      </c>
      <c r="B97" s="20">
        <v>1.2</v>
      </c>
    </row>
    <row r="98" spans="1:2" ht="14.25" thickBot="1">
      <c r="A98" s="16" t="s">
        <v>115</v>
      </c>
      <c r="B98" s="20">
        <v>1.28</v>
      </c>
    </row>
    <row r="99" spans="1:2" ht="14.25" thickBot="1">
      <c r="A99" s="16" t="s">
        <v>116</v>
      </c>
      <c r="B99" s="20">
        <v>1.36</v>
      </c>
    </row>
    <row r="100" spans="1:2" ht="14.25" thickBot="1">
      <c r="A100" s="16" t="s">
        <v>117</v>
      </c>
      <c r="B100" s="20">
        <v>1.44</v>
      </c>
    </row>
    <row r="101" spans="1:2" ht="14.25" thickBot="1">
      <c r="A101" s="16" t="s">
        <v>118</v>
      </c>
      <c r="B101" s="20">
        <v>1.52</v>
      </c>
    </row>
    <row r="102" spans="1:2" ht="14.25" thickBot="1">
      <c r="A102" s="16" t="s">
        <v>119</v>
      </c>
      <c r="B102" s="20">
        <v>1.6</v>
      </c>
    </row>
    <row r="103" spans="1:2" ht="14.25" thickBot="1">
      <c r="A103" s="16" t="s">
        <v>120</v>
      </c>
      <c r="B103" s="20">
        <v>1.67</v>
      </c>
    </row>
    <row r="104" spans="1:2" ht="14.25" thickBot="1">
      <c r="A104" s="16" t="s">
        <v>121</v>
      </c>
      <c r="B104" s="19">
        <v>1.21</v>
      </c>
    </row>
    <row r="105" spans="1:2" ht="14.25" thickBot="1">
      <c r="A105" s="16" t="s">
        <v>122</v>
      </c>
      <c r="B105" s="20">
        <v>1.28</v>
      </c>
    </row>
    <row r="106" spans="1:2" ht="14.25" thickBot="1">
      <c r="A106" s="16" t="s">
        <v>123</v>
      </c>
      <c r="B106" s="20">
        <v>1.36</v>
      </c>
    </row>
    <row r="107" spans="1:2" ht="14.25" thickBot="1">
      <c r="A107" s="16" t="s">
        <v>124</v>
      </c>
      <c r="B107" s="20">
        <v>1.44</v>
      </c>
    </row>
    <row r="108" spans="1:2" ht="14.25" thickBot="1">
      <c r="A108" s="16" t="s">
        <v>125</v>
      </c>
      <c r="B108" s="20">
        <v>1.52</v>
      </c>
    </row>
    <row r="109" spans="1:2" ht="14.25" thickBot="1">
      <c r="A109" s="16" t="s">
        <v>126</v>
      </c>
      <c r="B109" s="20">
        <v>1.6</v>
      </c>
    </row>
    <row r="110" spans="1:2" ht="14.25" thickBot="1">
      <c r="A110" s="16" t="s">
        <v>127</v>
      </c>
      <c r="B110" s="20">
        <v>1.68</v>
      </c>
    </row>
    <row r="111" spans="1:2" ht="14.25" thickBot="1">
      <c r="A111" s="16" t="s">
        <v>128</v>
      </c>
      <c r="B111" s="20">
        <v>1.76</v>
      </c>
    </row>
    <row r="112" spans="1:2" ht="14.25" thickBot="1">
      <c r="A112" s="16" t="s">
        <v>129</v>
      </c>
      <c r="B112" s="20">
        <v>1.83</v>
      </c>
    </row>
    <row r="113" spans="1:2" ht="14.25" thickBot="1">
      <c r="A113" s="16" t="s">
        <v>130</v>
      </c>
      <c r="B113" s="19">
        <v>1.31</v>
      </c>
    </row>
    <row r="114" spans="1:2" ht="14.25" thickBot="1">
      <c r="A114" s="16" t="s">
        <v>131</v>
      </c>
      <c r="B114" s="20">
        <v>1.38</v>
      </c>
    </row>
    <row r="115" spans="1:2" ht="14.25" thickBot="1">
      <c r="A115" s="16" t="s">
        <v>132</v>
      </c>
      <c r="B115" s="20">
        <v>1.46</v>
      </c>
    </row>
    <row r="116" spans="1:2" ht="14.25" thickBot="1">
      <c r="A116" s="16" t="s">
        <v>133</v>
      </c>
      <c r="B116" s="20">
        <v>1.54</v>
      </c>
    </row>
    <row r="117" spans="1:2" ht="14.25" thickBot="1">
      <c r="A117" s="16" t="s">
        <v>134</v>
      </c>
      <c r="B117" s="20">
        <v>1.62</v>
      </c>
    </row>
    <row r="118" spans="1:2" ht="14.25" thickBot="1">
      <c r="A118" s="16" t="s">
        <v>135</v>
      </c>
      <c r="B118" s="20">
        <v>1.7</v>
      </c>
    </row>
    <row r="119" spans="1:2" ht="14.25" thickBot="1">
      <c r="A119" s="16" t="s">
        <v>136</v>
      </c>
      <c r="B119" s="20">
        <v>1.78</v>
      </c>
    </row>
    <row r="120" spans="1:2" ht="14.25" thickBot="1">
      <c r="A120" s="16" t="s">
        <v>137</v>
      </c>
      <c r="B120" s="20">
        <v>1.86</v>
      </c>
    </row>
    <row r="121" spans="1:2" ht="14.25" thickBot="1">
      <c r="A121" s="16" t="s">
        <v>138</v>
      </c>
      <c r="B121" s="20">
        <v>1.93</v>
      </c>
    </row>
    <row r="122" spans="1:2" ht="14.25" thickBot="1">
      <c r="A122" s="16" t="s">
        <v>139</v>
      </c>
      <c r="B122" s="19">
        <v>1.47</v>
      </c>
    </row>
    <row r="123" spans="1:2" ht="14.25" thickBot="1">
      <c r="A123" s="16" t="s">
        <v>140</v>
      </c>
      <c r="B123" s="20">
        <v>1.54</v>
      </c>
    </row>
    <row r="124" spans="1:2" ht="14.25" thickBot="1">
      <c r="A124" s="16" t="s">
        <v>141</v>
      </c>
      <c r="B124" s="20">
        <v>1.62</v>
      </c>
    </row>
    <row r="125" spans="1:2" ht="14.25" thickBot="1">
      <c r="A125" s="16" t="s">
        <v>142</v>
      </c>
      <c r="B125" s="20">
        <v>1.7</v>
      </c>
    </row>
    <row r="126" spans="1:2" ht="14.25" thickBot="1">
      <c r="A126" s="16" t="s">
        <v>143</v>
      </c>
      <c r="B126" s="20">
        <v>1.78</v>
      </c>
    </row>
    <row r="127" spans="1:2" ht="14.25" thickBot="1">
      <c r="A127" s="16" t="s">
        <v>144</v>
      </c>
      <c r="B127" s="20">
        <v>1.86</v>
      </c>
    </row>
    <row r="128" spans="1:2" ht="14.25" thickBot="1">
      <c r="A128" s="16" t="s">
        <v>145</v>
      </c>
      <c r="B128" s="20">
        <v>1.94</v>
      </c>
    </row>
    <row r="129" spans="1:2" ht="14.25" thickBot="1">
      <c r="A129" s="16" t="s">
        <v>146</v>
      </c>
      <c r="B129" s="20">
        <v>2.02</v>
      </c>
    </row>
    <row r="130" spans="1:2" ht="14.25" thickBot="1">
      <c r="A130" s="16" t="s">
        <v>147</v>
      </c>
      <c r="B130" s="20">
        <v>2.09</v>
      </c>
    </row>
    <row r="131" spans="1:2" ht="14.25" thickBot="1">
      <c r="A131" s="16" t="s">
        <v>148</v>
      </c>
      <c r="B131" s="19">
        <v>1.62</v>
      </c>
    </row>
    <row r="132" spans="1:2" ht="14.25" thickBot="1">
      <c r="A132" s="16" t="s">
        <v>149</v>
      </c>
      <c r="B132" s="20">
        <v>1.7</v>
      </c>
    </row>
    <row r="133" spans="1:2" ht="14.25" thickBot="1">
      <c r="A133" s="16" t="s">
        <v>150</v>
      </c>
      <c r="B133" s="20">
        <v>1.78</v>
      </c>
    </row>
    <row r="134" spans="1:2" ht="14.25" thickBot="1">
      <c r="A134" s="16" t="s">
        <v>151</v>
      </c>
      <c r="B134" s="20">
        <v>1.8</v>
      </c>
    </row>
    <row r="135" spans="1:2" ht="14.25" thickBot="1">
      <c r="A135" s="16" t="s">
        <v>152</v>
      </c>
      <c r="B135" s="20">
        <v>1.94</v>
      </c>
    </row>
    <row r="136" spans="1:2" ht="14.25" thickBot="1">
      <c r="A136" s="16" t="s">
        <v>153</v>
      </c>
      <c r="B136" s="20">
        <v>2.02</v>
      </c>
    </row>
    <row r="137" spans="1:2" ht="14.25" thickBot="1">
      <c r="A137" s="16" t="s">
        <v>154</v>
      </c>
      <c r="B137" s="20">
        <v>2.1</v>
      </c>
    </row>
    <row r="138" spans="1:2" ht="14.25" thickBot="1">
      <c r="A138" s="16" t="s">
        <v>155</v>
      </c>
      <c r="B138" s="20">
        <v>2.17</v>
      </c>
    </row>
    <row r="139" spans="1:2" ht="14.25" thickBot="1">
      <c r="A139" s="16" t="s">
        <v>156</v>
      </c>
      <c r="B139" s="20">
        <v>2.25</v>
      </c>
    </row>
    <row r="140" spans="1:2" ht="14.25" thickBot="1">
      <c r="A140" s="16" t="s">
        <v>157</v>
      </c>
      <c r="B140" s="19">
        <v>1.78</v>
      </c>
    </row>
    <row r="141" spans="1:2" ht="14.25" thickBot="1">
      <c r="A141" s="16" t="s">
        <v>158</v>
      </c>
      <c r="B141" s="20">
        <v>1.86</v>
      </c>
    </row>
    <row r="142" spans="1:2" ht="14.25" thickBot="1">
      <c r="A142" s="16" t="s">
        <v>159</v>
      </c>
      <c r="B142" s="20">
        <v>1.94</v>
      </c>
    </row>
    <row r="143" spans="1:2" ht="14.25" thickBot="1">
      <c r="A143" s="16" t="s">
        <v>160</v>
      </c>
      <c r="B143" s="20">
        <v>2.02</v>
      </c>
    </row>
    <row r="144" spans="1:2" ht="14.25" thickBot="1">
      <c r="A144" s="16" t="s">
        <v>161</v>
      </c>
      <c r="B144" s="20">
        <v>2.1</v>
      </c>
    </row>
    <row r="145" spans="1:2" ht="14.25" thickBot="1">
      <c r="A145" s="16" t="s">
        <v>162</v>
      </c>
      <c r="B145" s="20">
        <v>2.18</v>
      </c>
    </row>
    <row r="146" spans="1:2" ht="14.25" thickBot="1">
      <c r="A146" s="16" t="s">
        <v>163</v>
      </c>
      <c r="B146" s="20">
        <v>2.26</v>
      </c>
    </row>
    <row r="147" spans="1:2" ht="14.25" thickBot="1">
      <c r="A147" s="16" t="s">
        <v>164</v>
      </c>
      <c r="B147" s="20">
        <v>2.33</v>
      </c>
    </row>
    <row r="148" spans="1:2" ht="14.25" thickBot="1">
      <c r="A148" s="16" t="s">
        <v>165</v>
      </c>
      <c r="B148" s="20">
        <v>2.41</v>
      </c>
    </row>
    <row r="149" spans="1:2" ht="14.25" thickBot="1">
      <c r="A149" s="16" t="s">
        <v>166</v>
      </c>
      <c r="B149" s="19">
        <v>1.94</v>
      </c>
    </row>
    <row r="150" spans="1:2" ht="14.25" thickBot="1">
      <c r="A150" s="16" t="s">
        <v>167</v>
      </c>
      <c r="B150" s="20">
        <v>2.02</v>
      </c>
    </row>
    <row r="151" spans="1:2" ht="14.25" thickBot="1">
      <c r="A151" s="16" t="s">
        <v>168</v>
      </c>
      <c r="B151" s="20">
        <v>2.1</v>
      </c>
    </row>
    <row r="152" spans="1:2" ht="14.25" thickBot="1">
      <c r="A152" s="16" t="s">
        <v>169</v>
      </c>
      <c r="B152" s="20">
        <v>2.18</v>
      </c>
    </row>
    <row r="153" spans="1:2" ht="14.25" thickBot="1">
      <c r="A153" s="16" t="s">
        <v>170</v>
      </c>
      <c r="B153" s="20">
        <v>2.26</v>
      </c>
    </row>
    <row r="154" spans="1:2" ht="14.25" thickBot="1">
      <c r="A154" s="16" t="s">
        <v>171</v>
      </c>
      <c r="B154" s="20">
        <v>2.34</v>
      </c>
    </row>
    <row r="155" spans="1:2" ht="14.25" thickBot="1">
      <c r="A155" s="16" t="s">
        <v>172</v>
      </c>
      <c r="B155" s="20">
        <v>2.42</v>
      </c>
    </row>
    <row r="156" spans="1:2" ht="14.25" thickBot="1">
      <c r="A156" s="16" t="s">
        <v>173</v>
      </c>
      <c r="B156" s="20">
        <v>2.49</v>
      </c>
    </row>
    <row r="157" spans="1:2" ht="14.25" thickBot="1">
      <c r="A157" s="16" t="s">
        <v>174</v>
      </c>
      <c r="B157" s="20">
        <v>2.57</v>
      </c>
    </row>
    <row r="158" spans="1:2" ht="14.25" thickBot="1">
      <c r="A158" s="16" t="s">
        <v>175</v>
      </c>
      <c r="B158" s="19">
        <v>2.1</v>
      </c>
    </row>
    <row r="159" spans="1:2" ht="14.25" thickBot="1">
      <c r="A159" s="16" t="s">
        <v>176</v>
      </c>
      <c r="B159" s="20">
        <v>2.18</v>
      </c>
    </row>
    <row r="160" spans="1:2" ht="14.25" thickBot="1">
      <c r="A160" s="16" t="s">
        <v>177</v>
      </c>
      <c r="B160" s="20">
        <v>2.26</v>
      </c>
    </row>
    <row r="161" spans="1:2" ht="14.25" thickBot="1">
      <c r="A161" s="16" t="s">
        <v>178</v>
      </c>
      <c r="B161" s="20">
        <v>2.34</v>
      </c>
    </row>
    <row r="162" spans="1:2" ht="14.25" thickBot="1">
      <c r="A162" s="16" t="s">
        <v>179</v>
      </c>
      <c r="B162" s="20">
        <v>2.42</v>
      </c>
    </row>
    <row r="163" spans="1:2" ht="14.25" thickBot="1">
      <c r="A163" s="16" t="s">
        <v>180</v>
      </c>
      <c r="B163" s="20">
        <v>2.5</v>
      </c>
    </row>
    <row r="164" spans="1:2" ht="14.25" thickBot="1">
      <c r="A164" s="16" t="s">
        <v>181</v>
      </c>
      <c r="B164" s="20">
        <v>2.58</v>
      </c>
    </row>
    <row r="165" spans="1:2" ht="14.25" thickBot="1">
      <c r="A165" s="16" t="s">
        <v>182</v>
      </c>
      <c r="B165" s="20">
        <v>2.65</v>
      </c>
    </row>
    <row r="166" spans="1:2" ht="14.25" thickBot="1">
      <c r="A166" s="16" t="s">
        <v>183</v>
      </c>
      <c r="B166" s="20">
        <v>2.73</v>
      </c>
    </row>
    <row r="167" spans="1:2" ht="14.25" thickBot="1">
      <c r="A167" s="16" t="s">
        <v>184</v>
      </c>
      <c r="B167" s="19">
        <v>2.26</v>
      </c>
    </row>
    <row r="168" spans="1:2" ht="14.25" thickBot="1">
      <c r="A168" s="16" t="s">
        <v>185</v>
      </c>
      <c r="B168" s="20">
        <v>2.34</v>
      </c>
    </row>
    <row r="169" spans="1:2" ht="14.25" thickBot="1">
      <c r="A169" s="16" t="s">
        <v>186</v>
      </c>
      <c r="B169" s="20">
        <v>2.42</v>
      </c>
    </row>
    <row r="170" spans="1:2" ht="14.25" thickBot="1">
      <c r="A170" s="16" t="s">
        <v>187</v>
      </c>
      <c r="B170" s="20">
        <v>2.5</v>
      </c>
    </row>
    <row r="171" spans="1:2" ht="14.25" thickBot="1">
      <c r="A171" s="16" t="s">
        <v>188</v>
      </c>
      <c r="B171" s="20">
        <v>2.58</v>
      </c>
    </row>
    <row r="172" spans="1:2" ht="14.25" thickBot="1">
      <c r="A172" s="16" t="s">
        <v>189</v>
      </c>
      <c r="B172" s="20">
        <v>2.65</v>
      </c>
    </row>
    <row r="173" spans="1:2" ht="14.25" thickBot="1">
      <c r="A173" s="16" t="s">
        <v>190</v>
      </c>
      <c r="B173" s="20">
        <v>2.73</v>
      </c>
    </row>
    <row r="174" spans="1:2" ht="14.25" thickBot="1">
      <c r="A174" s="16" t="s">
        <v>191</v>
      </c>
      <c r="B174" s="20">
        <v>2.81</v>
      </c>
    </row>
    <row r="175" spans="1:2" ht="14.25" thickBot="1">
      <c r="A175" s="16" t="s">
        <v>192</v>
      </c>
      <c r="B175" s="20">
        <v>2.89</v>
      </c>
    </row>
    <row r="176" spans="1:2" ht="14.25" thickBot="1">
      <c r="A176" s="16" t="s">
        <v>193</v>
      </c>
      <c r="B176" s="19">
        <v>2.42</v>
      </c>
    </row>
    <row r="177" spans="1:2" ht="14.25" thickBot="1">
      <c r="A177" s="16" t="s">
        <v>194</v>
      </c>
      <c r="B177" s="20">
        <v>2.5</v>
      </c>
    </row>
    <row r="178" spans="1:2" ht="14.25" thickBot="1">
      <c r="A178" s="16" t="s">
        <v>195</v>
      </c>
      <c r="B178" s="20">
        <v>2.58</v>
      </c>
    </row>
    <row r="179" spans="1:2" ht="14.25" thickBot="1">
      <c r="A179" s="16" t="s">
        <v>196</v>
      </c>
      <c r="B179" s="20">
        <v>2.66</v>
      </c>
    </row>
    <row r="180" spans="1:2" ht="14.25" thickBot="1">
      <c r="A180" s="16" t="s">
        <v>197</v>
      </c>
      <c r="B180" s="20">
        <v>2.74</v>
      </c>
    </row>
    <row r="181" spans="1:2" ht="14.25" thickBot="1">
      <c r="A181" s="16" t="s">
        <v>198</v>
      </c>
      <c r="B181" s="20">
        <v>2.81</v>
      </c>
    </row>
    <row r="182" spans="1:2" ht="14.25" thickBot="1">
      <c r="A182" s="16" t="s">
        <v>199</v>
      </c>
      <c r="B182" s="20">
        <v>2.89</v>
      </c>
    </row>
    <row r="183" spans="1:2" ht="14.25" thickBot="1">
      <c r="A183" s="16" t="s">
        <v>200</v>
      </c>
      <c r="B183" s="20">
        <v>2.97</v>
      </c>
    </row>
    <row r="184" spans="1:2" ht="14.25" thickBot="1">
      <c r="A184" s="16" t="s">
        <v>201</v>
      </c>
      <c r="B184" s="20">
        <v>3.05</v>
      </c>
    </row>
    <row r="185" spans="1:2" ht="14.25" thickBot="1">
      <c r="A185" s="16" t="s">
        <v>202</v>
      </c>
      <c r="B185" s="19">
        <v>2.58</v>
      </c>
    </row>
    <row r="186" spans="1:2" ht="14.25" thickBot="1">
      <c r="A186" s="16" t="s">
        <v>203</v>
      </c>
      <c r="B186" s="20">
        <v>2.66</v>
      </c>
    </row>
    <row r="187" spans="1:2" ht="14.25" thickBot="1">
      <c r="A187" s="16" t="s">
        <v>204</v>
      </c>
      <c r="B187" s="20">
        <v>2.74</v>
      </c>
    </row>
    <row r="188" spans="1:2" ht="14.25" thickBot="1">
      <c r="A188" s="16" t="s">
        <v>205</v>
      </c>
      <c r="B188" s="20">
        <v>2.82</v>
      </c>
    </row>
    <row r="189" spans="1:2" ht="14.25" thickBot="1">
      <c r="A189" s="16" t="s">
        <v>206</v>
      </c>
      <c r="B189" s="20">
        <v>2.9</v>
      </c>
    </row>
    <row r="190" spans="1:2" ht="14.25" thickBot="1">
      <c r="A190" s="16" t="s">
        <v>207</v>
      </c>
      <c r="B190" s="20">
        <v>2.98</v>
      </c>
    </row>
    <row r="191" spans="1:2" ht="14.25" thickBot="1">
      <c r="A191" s="16" t="s">
        <v>208</v>
      </c>
      <c r="B191" s="20">
        <v>3.05</v>
      </c>
    </row>
    <row r="192" spans="1:2" ht="14.25" thickBot="1">
      <c r="A192" s="16" t="s">
        <v>209</v>
      </c>
      <c r="B192" s="20">
        <v>3.13</v>
      </c>
    </row>
    <row r="193" spans="1:2" ht="14.25" thickBot="1">
      <c r="A193" s="16" t="s">
        <v>210</v>
      </c>
      <c r="B193" s="20">
        <v>3.21</v>
      </c>
    </row>
    <row r="194" spans="1:2" ht="14.25" thickBot="1">
      <c r="A194" s="16" t="s">
        <v>211</v>
      </c>
      <c r="B194" s="19">
        <v>2.74</v>
      </c>
    </row>
    <row r="195" spans="1:2" ht="14.25" thickBot="1">
      <c r="A195" s="16" t="s">
        <v>212</v>
      </c>
      <c r="B195" s="20">
        <v>2.82</v>
      </c>
    </row>
    <row r="196" spans="1:2" ht="14.25" thickBot="1">
      <c r="A196" s="16" t="s">
        <v>213</v>
      </c>
      <c r="B196" s="20">
        <v>2.9</v>
      </c>
    </row>
    <row r="197" spans="1:2" ht="14.25" thickBot="1">
      <c r="A197" s="16" t="s">
        <v>214</v>
      </c>
      <c r="B197" s="20">
        <v>2.98</v>
      </c>
    </row>
    <row r="198" spans="1:2" ht="14.25" thickBot="1">
      <c r="A198" s="16" t="s">
        <v>215</v>
      </c>
      <c r="B198" s="20">
        <v>3.06</v>
      </c>
    </row>
    <row r="199" spans="1:2" ht="14.25" thickBot="1">
      <c r="A199" s="16" t="s">
        <v>216</v>
      </c>
      <c r="B199" s="20">
        <v>3.14</v>
      </c>
    </row>
    <row r="200" spans="1:2" ht="14.25" thickBot="1">
      <c r="A200" s="16" t="s">
        <v>217</v>
      </c>
      <c r="B200" s="20">
        <v>3.21</v>
      </c>
    </row>
    <row r="201" spans="1:2" ht="14.25" thickBot="1">
      <c r="A201" s="16" t="s">
        <v>218</v>
      </c>
      <c r="B201" s="20">
        <v>3.29</v>
      </c>
    </row>
    <row r="202" spans="1:2" ht="14.25" thickBot="1">
      <c r="A202" s="16" t="s">
        <v>219</v>
      </c>
      <c r="B202" s="20">
        <v>3.37</v>
      </c>
    </row>
    <row r="203" spans="1:2" ht="14.25" thickBot="1">
      <c r="A203" s="16" t="s">
        <v>220</v>
      </c>
      <c r="B203" s="19">
        <v>2.9</v>
      </c>
    </row>
    <row r="204" spans="1:2" ht="14.25" thickBot="1">
      <c r="A204" s="16" t="s">
        <v>221</v>
      </c>
      <c r="B204" s="20">
        <v>2.98</v>
      </c>
    </row>
    <row r="205" spans="1:2" ht="14.25" thickBot="1">
      <c r="A205" s="16" t="s">
        <v>222</v>
      </c>
      <c r="B205" s="20">
        <v>3.06</v>
      </c>
    </row>
    <row r="206" spans="1:2" ht="14.25" thickBot="1">
      <c r="A206" s="16" t="s">
        <v>223</v>
      </c>
      <c r="B206" s="20">
        <v>3.14</v>
      </c>
    </row>
    <row r="207" spans="1:2" ht="14.25" thickBot="1">
      <c r="A207" s="16" t="s">
        <v>224</v>
      </c>
      <c r="B207" s="20">
        <v>3.22</v>
      </c>
    </row>
    <row r="208" spans="1:2" ht="14.25" thickBot="1">
      <c r="A208" s="16" t="s">
        <v>225</v>
      </c>
      <c r="B208" s="20">
        <v>3.3</v>
      </c>
    </row>
    <row r="209" spans="1:2" ht="14.25" thickBot="1">
      <c r="A209" s="16" t="s">
        <v>226</v>
      </c>
      <c r="B209" s="20">
        <v>3.37</v>
      </c>
    </row>
    <row r="210" spans="1:2" ht="14.25" thickBot="1">
      <c r="A210" s="16" t="s">
        <v>227</v>
      </c>
      <c r="B210" s="20">
        <v>3.45</v>
      </c>
    </row>
    <row r="211" spans="1:2" ht="14.25" thickBot="1">
      <c r="A211" s="16" t="s">
        <v>228</v>
      </c>
      <c r="B211" s="20">
        <v>3.53</v>
      </c>
    </row>
    <row r="212" spans="1:2" ht="14.25" thickBot="1">
      <c r="A212" s="16" t="s">
        <v>229</v>
      </c>
      <c r="B212" s="19">
        <v>2.9</v>
      </c>
    </row>
    <row r="213" spans="1:2" ht="14.25" thickBot="1">
      <c r="A213" s="16" t="s">
        <v>230</v>
      </c>
      <c r="B213" s="20">
        <v>2.98</v>
      </c>
    </row>
    <row r="214" spans="1:2" ht="14.25" thickBot="1">
      <c r="A214" s="16" t="s">
        <v>231</v>
      </c>
      <c r="B214" s="20">
        <v>3.06</v>
      </c>
    </row>
    <row r="215" spans="1:2" ht="14.25" thickBot="1">
      <c r="A215" s="16" t="s">
        <v>232</v>
      </c>
      <c r="B215" s="20">
        <v>3.14</v>
      </c>
    </row>
    <row r="216" spans="1:2" ht="14.25" thickBot="1">
      <c r="A216" s="16" t="s">
        <v>233</v>
      </c>
      <c r="B216" s="20">
        <v>3.22</v>
      </c>
    </row>
    <row r="217" spans="1:2" ht="14.25" thickBot="1">
      <c r="A217" s="16" t="s">
        <v>234</v>
      </c>
      <c r="B217" s="20">
        <v>3.3</v>
      </c>
    </row>
    <row r="218" spans="1:2" ht="14.25" thickBot="1">
      <c r="A218" s="16" t="s">
        <v>235</v>
      </c>
      <c r="B218" s="20">
        <v>3.37</v>
      </c>
    </row>
    <row r="219" spans="1:2" ht="14.25" thickBot="1">
      <c r="A219" s="16" t="s">
        <v>236</v>
      </c>
      <c r="B219" s="20">
        <v>3.45</v>
      </c>
    </row>
    <row r="220" spans="1:2" ht="14.25" thickBot="1">
      <c r="A220" s="16" t="s">
        <v>237</v>
      </c>
      <c r="B220" s="20">
        <v>3.53</v>
      </c>
    </row>
    <row r="221" spans="1:2" ht="14.25" thickBot="1">
      <c r="A221" s="16" t="s">
        <v>238</v>
      </c>
      <c r="B221" s="19">
        <v>3.22</v>
      </c>
    </row>
    <row r="222" spans="1:2" ht="14.25" thickBot="1">
      <c r="A222" s="16" t="s">
        <v>239</v>
      </c>
      <c r="B222" s="20">
        <v>3.3</v>
      </c>
    </row>
    <row r="223" spans="1:2" ht="14.25" thickBot="1">
      <c r="A223" s="16" t="s">
        <v>240</v>
      </c>
      <c r="B223" s="20">
        <v>3.38</v>
      </c>
    </row>
    <row r="224" spans="1:2" ht="14.25" thickBot="1">
      <c r="A224" s="16" t="s">
        <v>241</v>
      </c>
      <c r="B224" s="20">
        <v>3.46</v>
      </c>
    </row>
    <row r="225" spans="1:2" ht="14.25" thickBot="1">
      <c r="A225" s="16" t="s">
        <v>242</v>
      </c>
      <c r="B225" s="20">
        <v>3.53</v>
      </c>
    </row>
    <row r="226" spans="1:2" ht="14.25" thickBot="1">
      <c r="A226" s="16" t="s">
        <v>243</v>
      </c>
      <c r="B226" s="20">
        <v>3.61</v>
      </c>
    </row>
    <row r="227" spans="1:2" ht="14.25" thickBot="1">
      <c r="A227" s="16" t="s">
        <v>244</v>
      </c>
      <c r="B227" s="20">
        <v>3.69</v>
      </c>
    </row>
    <row r="228" spans="1:2" ht="14.25" thickBot="1">
      <c r="A228" s="16" t="s">
        <v>245</v>
      </c>
      <c r="B228" s="20">
        <v>3.77</v>
      </c>
    </row>
    <row r="229" spans="1:2" ht="14.25" thickBot="1">
      <c r="A229" s="16" t="s">
        <v>246</v>
      </c>
      <c r="B229" s="20">
        <v>3.85</v>
      </c>
    </row>
    <row r="230" spans="1:2" ht="14.25" thickBot="1">
      <c r="A230" s="16" t="s">
        <v>247</v>
      </c>
      <c r="B230" s="19">
        <v>3.38</v>
      </c>
    </row>
    <row r="231" spans="1:2" ht="14.25" thickBot="1">
      <c r="A231" s="16" t="s">
        <v>248</v>
      </c>
      <c r="B231" s="20">
        <v>3.46</v>
      </c>
    </row>
    <row r="232" spans="1:2" ht="14.25" thickBot="1">
      <c r="A232" s="16" t="s">
        <v>249</v>
      </c>
      <c r="B232" s="20">
        <v>3.54</v>
      </c>
    </row>
    <row r="233" spans="1:2" ht="14.25" thickBot="1">
      <c r="A233" s="16" t="s">
        <v>250</v>
      </c>
      <c r="B233" s="20">
        <v>3.62</v>
      </c>
    </row>
    <row r="234" spans="1:2" ht="14.25" thickBot="1">
      <c r="A234" s="16" t="s">
        <v>251</v>
      </c>
      <c r="B234" s="20">
        <v>3.69</v>
      </c>
    </row>
    <row r="235" spans="1:2" ht="14.25" thickBot="1">
      <c r="A235" s="16" t="s">
        <v>252</v>
      </c>
      <c r="B235" s="20">
        <v>3.77</v>
      </c>
    </row>
    <row r="236" spans="1:2" ht="14.25" thickBot="1">
      <c r="A236" s="16" t="s">
        <v>253</v>
      </c>
      <c r="B236" s="20">
        <v>3.85</v>
      </c>
    </row>
    <row r="237" spans="1:2" ht="14.25" thickBot="1">
      <c r="A237" s="16" t="s">
        <v>254</v>
      </c>
      <c r="B237" s="20">
        <v>3.93</v>
      </c>
    </row>
    <row r="238" spans="1:2" ht="14.25" thickBot="1">
      <c r="A238" s="16" t="s">
        <v>255</v>
      </c>
      <c r="B238" s="20">
        <v>4.01</v>
      </c>
    </row>
    <row r="239" spans="1:2" ht="14.25" thickBot="1">
      <c r="A239" s="16" t="s">
        <v>256</v>
      </c>
      <c r="B239" s="19">
        <v>3.54</v>
      </c>
    </row>
    <row r="240" spans="1:2" ht="14.25" thickBot="1">
      <c r="A240" s="16" t="s">
        <v>257</v>
      </c>
      <c r="B240" s="20">
        <v>3.62</v>
      </c>
    </row>
    <row r="241" spans="1:2" ht="14.25" thickBot="1">
      <c r="A241" s="16" t="s">
        <v>258</v>
      </c>
      <c r="B241" s="20">
        <v>3.7</v>
      </c>
    </row>
    <row r="242" spans="1:2" ht="14.25" thickBot="1">
      <c r="A242" s="16" t="s">
        <v>259</v>
      </c>
      <c r="B242" s="20">
        <v>3.78</v>
      </c>
    </row>
    <row r="243" spans="1:2" ht="14.25" thickBot="1">
      <c r="A243" s="16" t="s">
        <v>260</v>
      </c>
      <c r="B243" s="20">
        <v>3.85</v>
      </c>
    </row>
    <row r="244" spans="1:2" ht="14.25" thickBot="1">
      <c r="A244" s="16" t="s">
        <v>261</v>
      </c>
      <c r="B244" s="20">
        <v>3.93</v>
      </c>
    </row>
    <row r="245" spans="1:2" ht="14.25" thickBot="1">
      <c r="A245" s="16" t="s">
        <v>262</v>
      </c>
      <c r="B245" s="20">
        <v>4.01</v>
      </c>
    </row>
    <row r="246" spans="1:2" ht="14.25" thickBot="1">
      <c r="A246" s="16" t="s">
        <v>263</v>
      </c>
      <c r="B246" s="20">
        <v>4.09</v>
      </c>
    </row>
    <row r="247" spans="1:2" ht="14.25" thickBot="1">
      <c r="A247" s="16" t="s">
        <v>264</v>
      </c>
      <c r="B247" s="20">
        <v>4.17</v>
      </c>
    </row>
  </sheetData>
  <sheetProtection/>
  <mergeCells count="1">
    <mergeCell ref="A1:B3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26"/>
  <sheetViews>
    <sheetView showGridLines="0" tabSelected="1" zoomScalePageLayoutView="0" workbookViewId="0" topLeftCell="A1">
      <selection activeCell="O10" sqref="O10"/>
    </sheetView>
  </sheetViews>
  <sheetFormatPr defaultColWidth="9.140625" defaultRowHeight="12.75"/>
  <cols>
    <col min="1" max="1" width="15.421875" style="0" bestFit="1" customWidth="1"/>
    <col min="2" max="2" width="16.8515625" style="0" customWidth="1"/>
    <col min="3" max="3" width="18.28125" style="0" customWidth="1"/>
    <col min="4" max="4" width="14.140625" style="0" customWidth="1"/>
    <col min="5" max="5" width="15.00390625" style="0" customWidth="1"/>
    <col min="7" max="7" width="14.28125" style="0" bestFit="1" customWidth="1"/>
  </cols>
  <sheetData>
    <row r="4" spans="1:5" ht="12.75">
      <c r="A4" s="99"/>
      <c r="B4" s="100"/>
      <c r="C4" s="100"/>
      <c r="D4" s="101" t="s">
        <v>354</v>
      </c>
      <c r="E4" s="102" t="s">
        <v>355</v>
      </c>
    </row>
    <row r="5" spans="1:7" ht="12.75">
      <c r="A5" s="103" t="s">
        <v>350</v>
      </c>
      <c r="B5" s="104">
        <v>46445.36</v>
      </c>
      <c r="C5" s="105"/>
      <c r="D5" s="121">
        <v>2</v>
      </c>
      <c r="E5" s="107">
        <f>B5*D5</f>
        <v>92890.72</v>
      </c>
      <c r="G5" s="96"/>
    </row>
    <row r="6" spans="1:5" ht="12.75">
      <c r="A6" s="103" t="s">
        <v>351</v>
      </c>
      <c r="B6" s="108">
        <v>0.15</v>
      </c>
      <c r="C6" s="109">
        <f>$B$5*B6</f>
        <v>6966.804</v>
      </c>
      <c r="D6" s="106">
        <v>1</v>
      </c>
      <c r="E6" s="107">
        <f>C6*D6</f>
        <v>6966.804</v>
      </c>
    </row>
    <row r="7" spans="1:5" ht="12.75">
      <c r="A7" s="103" t="s">
        <v>352</v>
      </c>
      <c r="B7" s="108">
        <v>0.2</v>
      </c>
      <c r="C7" s="109">
        <f>$B$5*B7</f>
        <v>9289.072</v>
      </c>
      <c r="D7" s="106">
        <v>2</v>
      </c>
      <c r="E7" s="107">
        <f>C7*D7</f>
        <v>18578.144</v>
      </c>
    </row>
    <row r="8" spans="1:5" ht="12.75">
      <c r="A8" s="103" t="s">
        <v>353</v>
      </c>
      <c r="B8" s="108">
        <v>0.17</v>
      </c>
      <c r="C8" s="109"/>
      <c r="D8" s="106"/>
      <c r="E8" s="107">
        <f>0.17*(E5+E6+E7)</f>
        <v>20134.063560000002</v>
      </c>
    </row>
    <row r="9" spans="1:5" ht="12.75">
      <c r="A9" s="103"/>
      <c r="B9" s="106"/>
      <c r="C9" s="109"/>
      <c r="D9" s="105"/>
      <c r="E9" s="110"/>
    </row>
    <row r="10" spans="1:7" ht="12.75">
      <c r="A10" s="111"/>
      <c r="B10" s="112"/>
      <c r="C10" s="112"/>
      <c r="D10" s="112"/>
      <c r="E10" s="113">
        <f>SUM(E5:E9)</f>
        <v>138569.73156000001</v>
      </c>
      <c r="G10" s="97" t="s">
        <v>361</v>
      </c>
    </row>
    <row r="12" spans="1:5" ht="12.75">
      <c r="A12" s="99" t="s">
        <v>356</v>
      </c>
      <c r="B12" s="100"/>
      <c r="C12" s="100"/>
      <c r="D12" s="100"/>
      <c r="E12" s="114"/>
    </row>
    <row r="13" spans="1:5" ht="12.75">
      <c r="A13" s="103" t="s">
        <v>357</v>
      </c>
      <c r="B13" s="124">
        <v>95</v>
      </c>
      <c r="C13" s="105"/>
      <c r="D13" s="106" t="s">
        <v>354</v>
      </c>
      <c r="E13" s="115"/>
    </row>
    <row r="14" spans="1:5" ht="12.75">
      <c r="A14" s="103" t="s">
        <v>358</v>
      </c>
      <c r="B14" s="104">
        <f>B13*220</f>
        <v>20900</v>
      </c>
      <c r="C14" s="105"/>
      <c r="D14" s="121">
        <v>2</v>
      </c>
      <c r="E14" s="107"/>
    </row>
    <row r="15" spans="1:5" ht="12.75">
      <c r="A15" s="103" t="s">
        <v>352</v>
      </c>
      <c r="B15" s="108">
        <v>0.2</v>
      </c>
      <c r="C15" s="109">
        <f>B15*B14</f>
        <v>4180</v>
      </c>
      <c r="D15" s="105"/>
      <c r="E15" s="107"/>
    </row>
    <row r="16" spans="1:5" ht="12.75">
      <c r="A16" s="103" t="s">
        <v>353</v>
      </c>
      <c r="B16" s="108">
        <v>0.17</v>
      </c>
      <c r="C16" s="109">
        <f>B16*B14</f>
        <v>3553.0000000000005</v>
      </c>
      <c r="D16" s="105"/>
      <c r="E16" s="110"/>
    </row>
    <row r="17" spans="1:7" ht="12.75">
      <c r="A17" s="111"/>
      <c r="B17" s="112"/>
      <c r="C17" s="116">
        <f>B14+C15+C16</f>
        <v>28633</v>
      </c>
      <c r="D17" s="112"/>
      <c r="E17" s="113">
        <f>C17*D14</f>
        <v>57266</v>
      </c>
      <c r="G17" s="97" t="s">
        <v>362</v>
      </c>
    </row>
    <row r="19" spans="1:5" ht="12.75">
      <c r="A19" s="117" t="s">
        <v>359</v>
      </c>
      <c r="B19" s="100"/>
      <c r="C19" s="122" t="s">
        <v>363</v>
      </c>
      <c r="D19" s="101" t="s">
        <v>354</v>
      </c>
      <c r="E19" s="114"/>
    </row>
    <row r="20" spans="1:7" ht="12.75">
      <c r="A20" s="118" t="s">
        <v>360</v>
      </c>
      <c r="B20" s="106">
        <v>4</v>
      </c>
      <c r="C20" s="104">
        <v>17489.68611375448</v>
      </c>
      <c r="D20" s="121">
        <v>2</v>
      </c>
      <c r="E20" s="119">
        <f>B20*C20*D20</f>
        <v>139917.48891003584</v>
      </c>
      <c r="G20" s="97" t="s">
        <v>362</v>
      </c>
    </row>
    <row r="21" spans="1:5" ht="12.75">
      <c r="A21" s="111"/>
      <c r="B21" s="112"/>
      <c r="C21" s="112"/>
      <c r="D21" s="112"/>
      <c r="E21" s="120"/>
    </row>
    <row r="23" ht="12.75">
      <c r="E23" s="98">
        <f>E10+E17+E20</f>
        <v>335753.22047003586</v>
      </c>
    </row>
    <row r="26" ht="12.75">
      <c r="C26">
        <f>136-B13</f>
        <v>41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PageLayoutView="0" workbookViewId="0" topLeftCell="A17">
      <selection activeCell="A4" sqref="A4:K4"/>
    </sheetView>
  </sheetViews>
  <sheetFormatPr defaultColWidth="9.140625" defaultRowHeight="12.75"/>
  <cols>
    <col min="1" max="1" width="28.421875" style="0" bestFit="1" customWidth="1"/>
    <col min="2" max="2" width="16.00390625" style="0" customWidth="1"/>
    <col min="3" max="3" width="7.00390625" style="9" bestFit="1" customWidth="1"/>
    <col min="4" max="4" width="4.57421875" style="0" customWidth="1"/>
    <col min="5" max="5" width="28.00390625" style="0" customWidth="1"/>
    <col min="6" max="6" width="16.00390625" style="0" customWidth="1"/>
    <col min="7" max="7" width="18.140625" style="9" bestFit="1" customWidth="1"/>
    <col min="8" max="8" width="3.421875" style="0" customWidth="1"/>
    <col min="9" max="9" width="28.28125" style="0" customWidth="1"/>
    <col min="10" max="10" width="16.00390625" style="0" customWidth="1"/>
    <col min="11" max="11" width="14.421875" style="9" customWidth="1"/>
    <col min="12" max="12" width="2.421875" style="0" customWidth="1"/>
  </cols>
  <sheetData>
    <row r="1" spans="1:11" ht="1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" customHeight="1">
      <c r="A2" s="1"/>
      <c r="B2" s="2"/>
      <c r="C2" s="2"/>
      <c r="D2" s="133" t="s">
        <v>268</v>
      </c>
      <c r="E2" s="133"/>
      <c r="F2" s="133"/>
      <c r="G2" s="133"/>
      <c r="H2" s="2"/>
      <c r="I2" s="2"/>
      <c r="J2" s="2"/>
      <c r="K2" s="3"/>
    </row>
    <row r="3" spans="1:11" ht="15" customHeight="1">
      <c r="A3" s="1"/>
      <c r="B3" s="2"/>
      <c r="C3" s="2"/>
      <c r="D3" s="133"/>
      <c r="E3" s="133"/>
      <c r="F3" s="133"/>
      <c r="G3" s="133"/>
      <c r="H3" s="2"/>
      <c r="I3" s="2"/>
      <c r="J3" s="2"/>
      <c r="K3" s="3"/>
    </row>
    <row r="4" spans="1:11" ht="17.25" customHeight="1">
      <c r="A4" s="134" t="s">
        <v>1</v>
      </c>
      <c r="B4" s="135"/>
      <c r="C4" s="135"/>
      <c r="D4" s="135"/>
      <c r="E4" s="135"/>
      <c r="F4" s="135"/>
      <c r="G4" s="135"/>
      <c r="H4" s="135"/>
      <c r="I4" s="136"/>
      <c r="J4" s="136"/>
      <c r="K4" s="137"/>
    </row>
    <row r="5" spans="1:11" ht="12.75">
      <c r="A5" s="138" t="s">
        <v>2</v>
      </c>
      <c r="B5" s="138"/>
      <c r="C5" s="138"/>
      <c r="E5" s="138" t="s">
        <v>269</v>
      </c>
      <c r="F5" s="138"/>
      <c r="G5" s="138"/>
      <c r="I5" s="138" t="s">
        <v>265</v>
      </c>
      <c r="J5" s="138"/>
      <c r="K5" s="138"/>
    </row>
    <row r="6" spans="1:11" ht="5.25" customHeight="1">
      <c r="A6" s="139"/>
      <c r="B6" s="140"/>
      <c r="C6" s="141"/>
      <c r="E6" s="139"/>
      <c r="F6" s="140"/>
      <c r="G6" s="141"/>
      <c r="I6" s="139"/>
      <c r="J6" s="140"/>
      <c r="K6" s="141"/>
    </row>
    <row r="7" spans="1:11" ht="19.5" customHeight="1">
      <c r="A7" s="4" t="s">
        <v>3</v>
      </c>
      <c r="B7" s="5">
        <f>4500+32</f>
        <v>4532</v>
      </c>
      <c r="C7" s="6">
        <f>B7/1000</f>
        <v>4.532</v>
      </c>
      <c r="E7" s="4" t="s">
        <v>3</v>
      </c>
      <c r="F7" s="5">
        <v>4532</v>
      </c>
      <c r="G7" s="6">
        <f>F7/1000</f>
        <v>4.532</v>
      </c>
      <c r="I7" s="4" t="s">
        <v>3</v>
      </c>
      <c r="J7" s="5"/>
      <c r="K7" s="6">
        <f>J7/1000</f>
        <v>0</v>
      </c>
    </row>
    <row r="8" spans="1:11" ht="19.5" customHeight="1">
      <c r="A8" s="4" t="s">
        <v>4</v>
      </c>
      <c r="B8" s="28">
        <v>75</v>
      </c>
      <c r="C8" s="6">
        <f>B8/1000</f>
        <v>0.075</v>
      </c>
      <c r="E8" s="4" t="s">
        <v>4</v>
      </c>
      <c r="F8" s="28">
        <v>75</v>
      </c>
      <c r="G8" s="6">
        <f>F8/1000</f>
        <v>0.075</v>
      </c>
      <c r="I8" s="4" t="s">
        <v>4</v>
      </c>
      <c r="J8" s="28"/>
      <c r="K8" s="6">
        <f>J8/1000</f>
        <v>0</v>
      </c>
    </row>
    <row r="9" spans="1:11" ht="19.5" customHeight="1">
      <c r="A9" s="4" t="s">
        <v>5</v>
      </c>
      <c r="B9" s="5">
        <v>6400</v>
      </c>
      <c r="C9" s="6">
        <f>B9/1000</f>
        <v>6.4</v>
      </c>
      <c r="E9" s="4" t="s">
        <v>5</v>
      </c>
      <c r="F9" s="5">
        <v>400</v>
      </c>
      <c r="G9" s="6">
        <f>F9/1000</f>
        <v>0.4</v>
      </c>
      <c r="I9" s="4" t="s">
        <v>5</v>
      </c>
      <c r="J9" s="5">
        <v>740</v>
      </c>
      <c r="K9" s="6">
        <f>J9/1000</f>
        <v>0.74</v>
      </c>
    </row>
    <row r="10" spans="1:11" ht="19.5" customHeight="1">
      <c r="A10" s="4" t="s">
        <v>6</v>
      </c>
      <c r="B10" s="142">
        <f>C7+(2*C8)</f>
        <v>4.682</v>
      </c>
      <c r="C10" s="143"/>
      <c r="E10" s="4" t="s">
        <v>6</v>
      </c>
      <c r="F10" s="142">
        <f>G7+(2*G8)</f>
        <v>4.682</v>
      </c>
      <c r="G10" s="143"/>
      <c r="I10" s="4" t="s">
        <v>6</v>
      </c>
      <c r="J10" s="142">
        <f>K7+(2*K8)</f>
        <v>0</v>
      </c>
      <c r="K10" s="143"/>
    </row>
    <row r="11" spans="1:11" ht="6" customHeight="1">
      <c r="A11" s="139"/>
      <c r="B11" s="140"/>
      <c r="C11" s="144"/>
      <c r="E11" s="139"/>
      <c r="F11" s="140"/>
      <c r="G11" s="144"/>
      <c r="I11" s="139"/>
      <c r="J11" s="140"/>
      <c r="K11" s="141"/>
    </row>
    <row r="12" spans="1:11" ht="15">
      <c r="A12" s="4" t="s">
        <v>7</v>
      </c>
      <c r="B12" s="46">
        <f>((B10*PI()*C9))</f>
        <v>94.13719554628744</v>
      </c>
      <c r="C12" s="49"/>
      <c r="E12" s="14" t="s">
        <v>23</v>
      </c>
      <c r="F12" s="47">
        <f>(((PI()/4)*((F10^2)+4*(G9^2))))</f>
        <v>17.719465353782095</v>
      </c>
      <c r="G12" s="48"/>
      <c r="I12" s="4" t="s">
        <v>7</v>
      </c>
      <c r="J12" s="145">
        <f>((J10*PI()*K9))*2*1.1</f>
        <v>0</v>
      </c>
      <c r="K12" s="145"/>
    </row>
    <row r="13" spans="1:3" ht="12.75">
      <c r="A13" s="146"/>
      <c r="B13" s="146"/>
      <c r="C13" s="146"/>
    </row>
    <row r="14" spans="1:3" ht="12.75">
      <c r="A14" s="27"/>
      <c r="B14" s="27"/>
      <c r="C14" s="27"/>
    </row>
    <row r="15" spans="1:11" ht="15.75">
      <c r="A15" s="8"/>
      <c r="B15" s="147"/>
      <c r="C15" s="147"/>
      <c r="E15" s="148" t="s">
        <v>8</v>
      </c>
      <c r="F15" s="149"/>
      <c r="G15" s="149"/>
      <c r="H15" s="149"/>
      <c r="I15" s="150"/>
      <c r="J15" s="151">
        <f>B12</f>
        <v>94.13719554628744</v>
      </c>
      <c r="K15" s="151"/>
    </row>
    <row r="16" spans="1:11" ht="15.75">
      <c r="A16" s="7"/>
      <c r="B16" s="10"/>
      <c r="E16" s="148" t="s">
        <v>9</v>
      </c>
      <c r="F16" s="149"/>
      <c r="G16" s="149"/>
      <c r="H16" s="149"/>
      <c r="I16" s="150"/>
      <c r="J16" s="151">
        <f>F12</f>
        <v>17.719465353782095</v>
      </c>
      <c r="K16" s="151"/>
    </row>
    <row r="17" spans="1:11" ht="15.75">
      <c r="A17" s="7"/>
      <c r="B17" s="10"/>
      <c r="E17" s="148" t="s">
        <v>266</v>
      </c>
      <c r="F17" s="149"/>
      <c r="G17" s="149"/>
      <c r="H17" s="149"/>
      <c r="I17" s="150"/>
      <c r="J17" s="151">
        <f>J12</f>
        <v>0</v>
      </c>
      <c r="K17" s="151"/>
    </row>
    <row r="18" spans="1:11" ht="18.75" customHeight="1">
      <c r="A18" s="134" t="s">
        <v>10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52"/>
    </row>
    <row r="19" spans="1:11" s="7" customFormat="1" ht="15.75" customHeight="1">
      <c r="A19" s="22" t="s">
        <v>270</v>
      </c>
      <c r="B19" s="23" t="s">
        <v>90</v>
      </c>
      <c r="C19" s="127">
        <f aca="true" t="shared" si="0" ref="C19:C32">VLOOKUP(B19,DIÂMETRO,2,0)</f>
        <v>0.87</v>
      </c>
      <c r="D19" s="128"/>
      <c r="E19" s="11" t="s">
        <v>12</v>
      </c>
      <c r="F19" s="125">
        <v>1</v>
      </c>
      <c r="G19" s="126"/>
      <c r="H19" s="129" t="s">
        <v>13</v>
      </c>
      <c r="I19" s="129"/>
      <c r="J19" s="12">
        <f>C19*F19</f>
        <v>0.87</v>
      </c>
      <c r="K19" s="13"/>
    </row>
    <row r="20" spans="1:11" s="7" customFormat="1" ht="15.75" customHeight="1">
      <c r="A20" s="22" t="s">
        <v>271</v>
      </c>
      <c r="B20" s="23" t="s">
        <v>99</v>
      </c>
      <c r="C20" s="127">
        <f t="shared" si="0"/>
        <v>0.95</v>
      </c>
      <c r="D20" s="128"/>
      <c r="E20" s="11" t="s">
        <v>12</v>
      </c>
      <c r="F20" s="125">
        <v>1</v>
      </c>
      <c r="G20" s="126"/>
      <c r="H20" s="129" t="s">
        <v>13</v>
      </c>
      <c r="I20" s="129"/>
      <c r="J20" s="12">
        <f aca="true" t="shared" si="1" ref="J20:J32">C20*F20</f>
        <v>0.95</v>
      </c>
      <c r="K20" s="13"/>
    </row>
    <row r="21" spans="1:11" s="7" customFormat="1" ht="15.75" customHeight="1">
      <c r="A21" s="22" t="s">
        <v>272</v>
      </c>
      <c r="B21" s="23" t="s">
        <v>99</v>
      </c>
      <c r="C21" s="127">
        <f t="shared" si="0"/>
        <v>0.95</v>
      </c>
      <c r="D21" s="128"/>
      <c r="E21" s="11" t="s">
        <v>12</v>
      </c>
      <c r="F21" s="125">
        <v>1</v>
      </c>
      <c r="G21" s="126"/>
      <c r="H21" s="129" t="s">
        <v>13</v>
      </c>
      <c r="I21" s="129"/>
      <c r="J21" s="12">
        <f t="shared" si="1"/>
        <v>0.95</v>
      </c>
      <c r="K21" s="13"/>
    </row>
    <row r="22" spans="1:11" s="7" customFormat="1" ht="15.75" customHeight="1">
      <c r="A22" s="22" t="s">
        <v>273</v>
      </c>
      <c r="B22" s="23" t="s">
        <v>179</v>
      </c>
      <c r="C22" s="127">
        <f t="shared" si="0"/>
        <v>2.42</v>
      </c>
      <c r="D22" s="128"/>
      <c r="E22" s="11" t="s">
        <v>12</v>
      </c>
      <c r="F22" s="125">
        <v>1</v>
      </c>
      <c r="G22" s="126"/>
      <c r="H22" s="129" t="s">
        <v>13</v>
      </c>
      <c r="I22" s="129"/>
      <c r="J22" s="12">
        <f t="shared" si="1"/>
        <v>2.42</v>
      </c>
      <c r="K22" s="13"/>
    </row>
    <row r="23" spans="1:11" s="7" customFormat="1" ht="15.75" customHeight="1">
      <c r="A23" s="22" t="s">
        <v>274</v>
      </c>
      <c r="B23" s="23" t="s">
        <v>82</v>
      </c>
      <c r="C23" s="127">
        <f t="shared" si="0"/>
        <v>0.78</v>
      </c>
      <c r="D23" s="128"/>
      <c r="E23" s="11" t="s">
        <v>12</v>
      </c>
      <c r="F23" s="125">
        <v>1</v>
      </c>
      <c r="G23" s="126"/>
      <c r="H23" s="129" t="s">
        <v>13</v>
      </c>
      <c r="I23" s="129"/>
      <c r="J23" s="12">
        <f t="shared" si="1"/>
        <v>0.78</v>
      </c>
      <c r="K23" s="13"/>
    </row>
    <row r="24" spans="1:11" s="7" customFormat="1" ht="15.75" customHeight="1">
      <c r="A24" s="22" t="s">
        <v>275</v>
      </c>
      <c r="B24" s="23" t="s">
        <v>116</v>
      </c>
      <c r="C24" s="127">
        <f t="shared" si="0"/>
        <v>1.36</v>
      </c>
      <c r="D24" s="128"/>
      <c r="E24" s="11" t="s">
        <v>12</v>
      </c>
      <c r="F24" s="125">
        <v>1</v>
      </c>
      <c r="G24" s="126"/>
      <c r="H24" s="129" t="s">
        <v>13</v>
      </c>
      <c r="I24" s="129"/>
      <c r="J24" s="12">
        <f t="shared" si="1"/>
        <v>1.36</v>
      </c>
      <c r="K24" s="13"/>
    </row>
    <row r="25" spans="1:11" s="7" customFormat="1" ht="15.75" customHeight="1">
      <c r="A25" s="22" t="s">
        <v>276</v>
      </c>
      <c r="B25" s="23" t="s">
        <v>99</v>
      </c>
      <c r="C25" s="127">
        <f t="shared" si="0"/>
        <v>0.95</v>
      </c>
      <c r="D25" s="128"/>
      <c r="E25" s="11" t="s">
        <v>12</v>
      </c>
      <c r="F25" s="125">
        <v>1</v>
      </c>
      <c r="G25" s="126"/>
      <c r="H25" s="129" t="s">
        <v>13</v>
      </c>
      <c r="I25" s="129"/>
      <c r="J25" s="12">
        <f t="shared" si="1"/>
        <v>0.95</v>
      </c>
      <c r="K25" s="13"/>
    </row>
    <row r="26" spans="1:11" s="7" customFormat="1" ht="15.75" customHeight="1">
      <c r="A26" s="22" t="s">
        <v>277</v>
      </c>
      <c r="B26" s="23" t="s">
        <v>47</v>
      </c>
      <c r="C26" s="127">
        <f t="shared" si="0"/>
        <v>0.61</v>
      </c>
      <c r="D26" s="128"/>
      <c r="E26" s="11" t="s">
        <v>12</v>
      </c>
      <c r="F26" s="125">
        <v>1</v>
      </c>
      <c r="G26" s="126"/>
      <c r="H26" s="129" t="s">
        <v>13</v>
      </c>
      <c r="I26" s="129"/>
      <c r="J26" s="12">
        <f t="shared" si="1"/>
        <v>0.61</v>
      </c>
      <c r="K26" s="13"/>
    </row>
    <row r="27" spans="1:11" s="7" customFormat="1" ht="15.75" customHeight="1">
      <c r="A27" s="22" t="s">
        <v>278</v>
      </c>
      <c r="B27" s="23" t="s">
        <v>179</v>
      </c>
      <c r="C27" s="127">
        <f t="shared" si="0"/>
        <v>2.42</v>
      </c>
      <c r="D27" s="128"/>
      <c r="E27" s="11" t="s">
        <v>12</v>
      </c>
      <c r="F27" s="125">
        <v>1</v>
      </c>
      <c r="G27" s="126"/>
      <c r="H27" s="129" t="s">
        <v>13</v>
      </c>
      <c r="I27" s="129"/>
      <c r="J27" s="12">
        <f t="shared" si="1"/>
        <v>2.42</v>
      </c>
      <c r="K27" s="13"/>
    </row>
    <row r="28" spans="1:11" s="7" customFormat="1" ht="15.75" customHeight="1">
      <c r="A28" s="22" t="s">
        <v>279</v>
      </c>
      <c r="B28" s="23" t="s">
        <v>90</v>
      </c>
      <c r="C28" s="127">
        <f t="shared" si="0"/>
        <v>0.87</v>
      </c>
      <c r="D28" s="128"/>
      <c r="E28" s="11" t="s">
        <v>12</v>
      </c>
      <c r="F28" s="125">
        <v>1</v>
      </c>
      <c r="G28" s="126"/>
      <c r="H28" s="129" t="s">
        <v>13</v>
      </c>
      <c r="I28" s="129"/>
      <c r="J28" s="12">
        <f t="shared" si="1"/>
        <v>0.87</v>
      </c>
      <c r="K28" s="13"/>
    </row>
    <row r="29" spans="1:11" s="7" customFormat="1" ht="15.75" customHeight="1">
      <c r="A29" s="22" t="s">
        <v>280</v>
      </c>
      <c r="B29" s="23" t="s">
        <v>82</v>
      </c>
      <c r="C29" s="127">
        <f t="shared" si="0"/>
        <v>0.78</v>
      </c>
      <c r="D29" s="128"/>
      <c r="E29" s="11" t="s">
        <v>12</v>
      </c>
      <c r="F29" s="125">
        <v>1</v>
      </c>
      <c r="G29" s="126"/>
      <c r="H29" s="129" t="s">
        <v>13</v>
      </c>
      <c r="I29" s="129"/>
      <c r="J29" s="12">
        <f t="shared" si="1"/>
        <v>0.78</v>
      </c>
      <c r="K29" s="13"/>
    </row>
    <row r="30" spans="1:11" s="7" customFormat="1" ht="15.75" customHeight="1">
      <c r="A30" s="22" t="s">
        <v>281</v>
      </c>
      <c r="B30" s="23" t="s">
        <v>179</v>
      </c>
      <c r="C30" s="127">
        <f t="shared" si="0"/>
        <v>2.42</v>
      </c>
      <c r="D30" s="128"/>
      <c r="E30" s="11" t="s">
        <v>12</v>
      </c>
      <c r="F30" s="125">
        <v>1</v>
      </c>
      <c r="G30" s="126"/>
      <c r="H30" s="129" t="s">
        <v>13</v>
      </c>
      <c r="I30" s="129"/>
      <c r="J30" s="12">
        <f t="shared" si="1"/>
        <v>2.42</v>
      </c>
      <c r="K30" s="13"/>
    </row>
    <row r="31" spans="1:11" s="7" customFormat="1" ht="15.75" customHeight="1">
      <c r="A31" s="22" t="s">
        <v>282</v>
      </c>
      <c r="B31" s="23" t="s">
        <v>99</v>
      </c>
      <c r="C31" s="127">
        <f t="shared" si="0"/>
        <v>0.95</v>
      </c>
      <c r="D31" s="128"/>
      <c r="E31" s="11" t="s">
        <v>12</v>
      </c>
      <c r="F31" s="125">
        <v>1</v>
      </c>
      <c r="G31" s="126"/>
      <c r="H31" s="129" t="s">
        <v>13</v>
      </c>
      <c r="I31" s="129"/>
      <c r="J31" s="12">
        <f t="shared" si="1"/>
        <v>0.95</v>
      </c>
      <c r="K31" s="13"/>
    </row>
    <row r="32" spans="1:11" s="7" customFormat="1" ht="15.75" customHeight="1">
      <c r="A32" s="22" t="s">
        <v>283</v>
      </c>
      <c r="B32" s="23" t="s">
        <v>47</v>
      </c>
      <c r="C32" s="127">
        <f t="shared" si="0"/>
        <v>0.61</v>
      </c>
      <c r="D32" s="128"/>
      <c r="E32" s="11" t="s">
        <v>12</v>
      </c>
      <c r="F32" s="125">
        <v>1</v>
      </c>
      <c r="G32" s="126"/>
      <c r="H32" s="129" t="s">
        <v>13</v>
      </c>
      <c r="I32" s="129"/>
      <c r="J32" s="12">
        <f t="shared" si="1"/>
        <v>0.61</v>
      </c>
      <c r="K32" s="13"/>
    </row>
    <row r="33" spans="1:11" ht="23.25" customHeight="1">
      <c r="A33" s="154" t="s">
        <v>16</v>
      </c>
      <c r="B33" s="154"/>
      <c r="C33" s="154"/>
      <c r="D33" s="154"/>
      <c r="E33" s="154"/>
      <c r="F33" s="154"/>
      <c r="G33" s="154"/>
      <c r="H33" s="154"/>
      <c r="I33" s="155"/>
      <c r="J33" s="50">
        <f>SUM(J19:J32)</f>
        <v>16.939999999999998</v>
      </c>
      <c r="K33" s="51"/>
    </row>
    <row r="34" spans="1:11" ht="19.5" customHeight="1">
      <c r="A34" s="156" t="s">
        <v>17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ht="12.75">
      <c r="A35" s="157" t="s">
        <v>18</v>
      </c>
      <c r="B35" s="157"/>
      <c r="C35" s="157"/>
      <c r="D35" s="157"/>
      <c r="E35" s="157"/>
      <c r="F35" s="157"/>
      <c r="G35" s="157"/>
      <c r="H35" s="157"/>
      <c r="I35" s="153">
        <f>J15+J16+J17+J33</f>
        <v>128.79666090006953</v>
      </c>
      <c r="J35" s="153"/>
      <c r="K35" s="153"/>
    </row>
    <row r="36" spans="1:11" ht="12.75">
      <c r="A36" s="157" t="s">
        <v>19</v>
      </c>
      <c r="B36" s="157"/>
      <c r="C36" s="157"/>
      <c r="D36" s="157"/>
      <c r="E36" s="157"/>
      <c r="F36" s="157"/>
      <c r="G36" s="157"/>
      <c r="H36" s="157"/>
      <c r="I36" s="153">
        <v>64</v>
      </c>
      <c r="J36" s="153"/>
      <c r="K36" s="153"/>
    </row>
    <row r="37" spans="1:11" ht="12.75">
      <c r="A37" s="157" t="s">
        <v>20</v>
      </c>
      <c r="B37" s="157"/>
      <c r="C37" s="157"/>
      <c r="D37" s="157"/>
      <c r="E37" s="157"/>
      <c r="F37" s="157"/>
      <c r="G37" s="157"/>
      <c r="H37" s="157"/>
      <c r="I37" s="153">
        <f>I35*0.063</f>
        <v>8.11418963670438</v>
      </c>
      <c r="J37" s="153"/>
      <c r="K37" s="153"/>
    </row>
    <row r="38" spans="1:11" ht="12.75">
      <c r="A38" s="157" t="s">
        <v>21</v>
      </c>
      <c r="B38" s="157"/>
      <c r="C38" s="157"/>
      <c r="D38" s="157"/>
      <c r="E38" s="157"/>
      <c r="F38" s="157"/>
      <c r="G38" s="157"/>
      <c r="H38" s="157"/>
      <c r="I38" s="158">
        <f>I36*I37</f>
        <v>519.3081367490803</v>
      </c>
      <c r="J38" s="158"/>
      <c r="K38" s="158"/>
    </row>
    <row r="39" spans="1:11" ht="12.75">
      <c r="A39" s="157" t="s">
        <v>22</v>
      </c>
      <c r="B39" s="157"/>
      <c r="C39" s="157"/>
      <c r="D39" s="157"/>
      <c r="E39" s="157"/>
      <c r="F39" s="157"/>
      <c r="G39" s="157"/>
      <c r="H39" s="157"/>
      <c r="I39" s="158">
        <f>I35*1.9</f>
        <v>244.7136557101321</v>
      </c>
      <c r="J39" s="158"/>
      <c r="K39" s="158"/>
    </row>
    <row r="40" spans="9:10" ht="12.75">
      <c r="I40" s="159"/>
      <c r="J40" s="159"/>
    </row>
    <row r="41" spans="7:10" ht="12.75">
      <c r="G41"/>
      <c r="J41" s="25"/>
    </row>
    <row r="42" spans="7:10" ht="12.75">
      <c r="G42"/>
      <c r="J42" s="9"/>
    </row>
    <row r="43" spans="7:10" ht="12.75">
      <c r="G43"/>
      <c r="J43" s="9"/>
    </row>
    <row r="44" spans="7:10" ht="12.75">
      <c r="G44"/>
      <c r="J44" s="9"/>
    </row>
    <row r="45" ht="12.75">
      <c r="G45"/>
    </row>
    <row r="46" ht="12.75">
      <c r="G46"/>
    </row>
    <row r="47" spans="5:7" ht="12.75">
      <c r="E47" s="26"/>
      <c r="G47"/>
    </row>
    <row r="48" ht="12.75">
      <c r="G48"/>
    </row>
    <row r="49" ht="12.75">
      <c r="G49"/>
    </row>
    <row r="50" ht="12.75">
      <c r="G50"/>
    </row>
  </sheetData>
  <sheetProtection/>
  <mergeCells count="80">
    <mergeCell ref="A39:H39"/>
    <mergeCell ref="I39:K39"/>
    <mergeCell ref="I40:J40"/>
    <mergeCell ref="A36:H36"/>
    <mergeCell ref="I36:K36"/>
    <mergeCell ref="A37:H37"/>
    <mergeCell ref="I37:K37"/>
    <mergeCell ref="A38:H38"/>
    <mergeCell ref="I38:K38"/>
    <mergeCell ref="C32:D32"/>
    <mergeCell ref="F32:G32"/>
    <mergeCell ref="H32:I32"/>
    <mergeCell ref="A33:I33"/>
    <mergeCell ref="A34:K34"/>
    <mergeCell ref="A35:H35"/>
    <mergeCell ref="I35:K35"/>
    <mergeCell ref="C30:D30"/>
    <mergeCell ref="F30:G30"/>
    <mergeCell ref="H30:I30"/>
    <mergeCell ref="C31:D31"/>
    <mergeCell ref="F31:G31"/>
    <mergeCell ref="H31:I31"/>
    <mergeCell ref="C28:D28"/>
    <mergeCell ref="F28:G28"/>
    <mergeCell ref="H28:I28"/>
    <mergeCell ref="C29:D29"/>
    <mergeCell ref="F29:G29"/>
    <mergeCell ref="H29:I29"/>
    <mergeCell ref="C26:D26"/>
    <mergeCell ref="F26:G26"/>
    <mergeCell ref="H26:I26"/>
    <mergeCell ref="C27:D27"/>
    <mergeCell ref="F27:G27"/>
    <mergeCell ref="H27:I27"/>
    <mergeCell ref="C24:D24"/>
    <mergeCell ref="F24:G24"/>
    <mergeCell ref="H24:I24"/>
    <mergeCell ref="C25:D25"/>
    <mergeCell ref="F25:G25"/>
    <mergeCell ref="H25:I25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E16:I16"/>
    <mergeCell ref="J16:K16"/>
    <mergeCell ref="E17:I17"/>
    <mergeCell ref="J17:K17"/>
    <mergeCell ref="A18:K18"/>
    <mergeCell ref="C19:D19"/>
    <mergeCell ref="F19:G19"/>
    <mergeCell ref="H19:I19"/>
    <mergeCell ref="A11:C11"/>
    <mergeCell ref="E11:G11"/>
    <mergeCell ref="I11:K11"/>
    <mergeCell ref="J12:K12"/>
    <mergeCell ref="A13:C13"/>
    <mergeCell ref="B15:C15"/>
    <mergeCell ref="E15:I15"/>
    <mergeCell ref="J15:K15"/>
    <mergeCell ref="A6:C6"/>
    <mergeCell ref="E6:G6"/>
    <mergeCell ref="I6:K6"/>
    <mergeCell ref="B10:C10"/>
    <mergeCell ref="F10:G10"/>
    <mergeCell ref="J10:K10"/>
    <mergeCell ref="A1:K1"/>
    <mergeCell ref="D2:G3"/>
    <mergeCell ref="A4:K4"/>
    <mergeCell ref="A5:C5"/>
    <mergeCell ref="E5:G5"/>
    <mergeCell ref="I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PageLayoutView="0" workbookViewId="0" topLeftCell="A9">
      <selection activeCell="J33" sqref="J33"/>
    </sheetView>
  </sheetViews>
  <sheetFormatPr defaultColWidth="9.140625" defaultRowHeight="12.75"/>
  <cols>
    <col min="1" max="1" width="28.421875" style="0" bestFit="1" customWidth="1"/>
    <col min="2" max="2" width="16.00390625" style="0" customWidth="1"/>
    <col min="3" max="3" width="7.00390625" style="9" bestFit="1" customWidth="1"/>
    <col min="4" max="4" width="4.57421875" style="0" customWidth="1"/>
    <col min="5" max="5" width="28.00390625" style="0" customWidth="1"/>
    <col min="6" max="6" width="16.00390625" style="0" customWidth="1"/>
    <col min="7" max="7" width="18.140625" style="9" bestFit="1" customWidth="1"/>
    <col min="8" max="8" width="3.421875" style="0" customWidth="1"/>
    <col min="9" max="9" width="28.28125" style="0" customWidth="1"/>
    <col min="10" max="10" width="16.00390625" style="0" customWidth="1"/>
    <col min="11" max="11" width="14.421875" style="9" customWidth="1"/>
    <col min="12" max="12" width="2.421875" style="0" customWidth="1"/>
  </cols>
  <sheetData>
    <row r="1" spans="1:11" ht="1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" customHeight="1">
      <c r="A2" s="1"/>
      <c r="B2" s="2"/>
      <c r="C2" s="2"/>
      <c r="D2" s="133" t="s">
        <v>303</v>
      </c>
      <c r="E2" s="133"/>
      <c r="F2" s="133"/>
      <c r="G2" s="133"/>
      <c r="H2" s="2"/>
      <c r="I2" s="2"/>
      <c r="J2" s="2"/>
      <c r="K2" s="3"/>
    </row>
    <row r="3" spans="1:11" ht="15" customHeight="1">
      <c r="A3" s="1"/>
      <c r="B3" s="2"/>
      <c r="C3" s="2"/>
      <c r="D3" s="133"/>
      <c r="E3" s="133"/>
      <c r="F3" s="133"/>
      <c r="G3" s="133"/>
      <c r="H3" s="2"/>
      <c r="I3" s="2"/>
      <c r="J3" s="2"/>
      <c r="K3" s="3"/>
    </row>
    <row r="4" spans="1:11" ht="17.25" customHeight="1">
      <c r="A4" s="134" t="s">
        <v>1</v>
      </c>
      <c r="B4" s="135"/>
      <c r="C4" s="135"/>
      <c r="D4" s="135"/>
      <c r="E4" s="135"/>
      <c r="F4" s="135"/>
      <c r="G4" s="135"/>
      <c r="H4" s="135"/>
      <c r="I4" s="136"/>
      <c r="J4" s="136"/>
      <c r="K4" s="137"/>
    </row>
    <row r="5" spans="1:11" ht="12.75">
      <c r="A5" s="138" t="s">
        <v>2</v>
      </c>
      <c r="B5" s="138"/>
      <c r="C5" s="138"/>
      <c r="E5" s="138" t="s">
        <v>269</v>
      </c>
      <c r="F5" s="138"/>
      <c r="G5" s="138"/>
      <c r="I5" s="138" t="s">
        <v>265</v>
      </c>
      <c r="J5" s="138"/>
      <c r="K5" s="138"/>
    </row>
    <row r="6" spans="1:11" ht="5.25" customHeight="1">
      <c r="A6" s="139"/>
      <c r="B6" s="140"/>
      <c r="C6" s="141"/>
      <c r="E6" s="139"/>
      <c r="F6" s="140"/>
      <c r="G6" s="141"/>
      <c r="I6" s="139"/>
      <c r="J6" s="140"/>
      <c r="K6" s="141"/>
    </row>
    <row r="7" spans="1:11" ht="19.5" customHeight="1">
      <c r="A7" s="4" t="s">
        <v>3</v>
      </c>
      <c r="B7" s="5">
        <f>5450+32</f>
        <v>5482</v>
      </c>
      <c r="C7" s="6">
        <f>B7/1000</f>
        <v>5.482</v>
      </c>
      <c r="E7" s="4" t="s">
        <v>3</v>
      </c>
      <c r="F7" s="5">
        <f>5450+32</f>
        <v>5482</v>
      </c>
      <c r="G7" s="6">
        <f>F7/1000</f>
        <v>5.482</v>
      </c>
      <c r="I7" s="4" t="s">
        <v>3</v>
      </c>
      <c r="J7" s="5"/>
      <c r="K7" s="6">
        <f>J7/1000</f>
        <v>0</v>
      </c>
    </row>
    <row r="8" spans="1:11" ht="19.5" customHeight="1">
      <c r="A8" s="4" t="s">
        <v>4</v>
      </c>
      <c r="B8" s="28">
        <v>50</v>
      </c>
      <c r="C8" s="6">
        <f>B8/1000</f>
        <v>0.05</v>
      </c>
      <c r="E8" s="4" t="s">
        <v>4</v>
      </c>
      <c r="F8" s="28">
        <v>50</v>
      </c>
      <c r="G8" s="6">
        <f>F8/1000</f>
        <v>0.05</v>
      </c>
      <c r="I8" s="4" t="s">
        <v>4</v>
      </c>
      <c r="J8" s="28"/>
      <c r="K8" s="6">
        <f>J8/1000</f>
        <v>0</v>
      </c>
    </row>
    <row r="9" spans="1:11" ht="19.5" customHeight="1">
      <c r="A9" s="4" t="s">
        <v>5</v>
      </c>
      <c r="B9" s="5">
        <v>6400</v>
      </c>
      <c r="C9" s="6">
        <f>B9/1000</f>
        <v>6.4</v>
      </c>
      <c r="E9" s="4" t="s">
        <v>5</v>
      </c>
      <c r="F9" s="5">
        <v>400</v>
      </c>
      <c r="G9" s="6">
        <f>F9/1000</f>
        <v>0.4</v>
      </c>
      <c r="I9" s="4" t="s">
        <v>5</v>
      </c>
      <c r="J9" s="28"/>
      <c r="K9" s="6">
        <f>J9/1000</f>
        <v>0</v>
      </c>
    </row>
    <row r="10" spans="1:11" ht="19.5" customHeight="1">
      <c r="A10" s="4" t="s">
        <v>6</v>
      </c>
      <c r="B10" s="142">
        <f>C7+(2*C8)</f>
        <v>5.582</v>
      </c>
      <c r="C10" s="143"/>
      <c r="E10" s="4" t="s">
        <v>6</v>
      </c>
      <c r="F10" s="142">
        <f>G7+(2*G8)</f>
        <v>5.582</v>
      </c>
      <c r="G10" s="143"/>
      <c r="I10" s="4" t="s">
        <v>6</v>
      </c>
      <c r="J10" s="142">
        <f>K7+(2*K8)</f>
        <v>0</v>
      </c>
      <c r="K10" s="143"/>
    </row>
    <row r="11" spans="1:11" ht="6" customHeight="1">
      <c r="A11" s="139"/>
      <c r="B11" s="140"/>
      <c r="C11" s="144"/>
      <c r="E11" s="139"/>
      <c r="F11" s="140"/>
      <c r="G11" s="144"/>
      <c r="I11" s="139"/>
      <c r="J11" s="140"/>
      <c r="K11" s="141"/>
    </row>
    <row r="12" spans="1:11" ht="14.25">
      <c r="A12" s="4" t="s">
        <v>7</v>
      </c>
      <c r="B12" s="52">
        <f>((B10*PI()*C9))</f>
        <v>112.23276923096465</v>
      </c>
      <c r="C12" s="49"/>
      <c r="E12" s="14" t="s">
        <v>23</v>
      </c>
      <c r="F12" s="47">
        <f>(((PI()/4)*((F10^2)+4*(G9^2))))</f>
        <v>24.97465942798236</v>
      </c>
      <c r="G12" s="48"/>
      <c r="I12" s="4" t="s">
        <v>7</v>
      </c>
      <c r="J12" s="145">
        <f>((J10*PI()*K9))*2*1.1</f>
        <v>0</v>
      </c>
      <c r="K12" s="145"/>
    </row>
    <row r="13" spans="1:3" ht="12.75">
      <c r="A13" s="146"/>
      <c r="B13" s="146"/>
      <c r="C13" s="146"/>
    </row>
    <row r="14" spans="1:3" ht="12.75">
      <c r="A14" s="27"/>
      <c r="B14" s="27"/>
      <c r="C14" s="27"/>
    </row>
    <row r="15" spans="1:11" ht="15">
      <c r="A15" s="8"/>
      <c r="B15" s="147"/>
      <c r="C15" s="147"/>
      <c r="E15" s="148" t="s">
        <v>8</v>
      </c>
      <c r="F15" s="149"/>
      <c r="G15" s="149"/>
      <c r="H15" s="149"/>
      <c r="I15" s="150"/>
      <c r="J15" s="151">
        <f>B12</f>
        <v>112.23276923096465</v>
      </c>
      <c r="K15" s="151"/>
    </row>
    <row r="16" spans="1:11" ht="15">
      <c r="A16" s="7"/>
      <c r="B16" s="10"/>
      <c r="E16" s="148" t="s">
        <v>9</v>
      </c>
      <c r="F16" s="149"/>
      <c r="G16" s="149"/>
      <c r="H16" s="149"/>
      <c r="I16" s="150"/>
      <c r="J16" s="151">
        <f>F12</f>
        <v>24.97465942798236</v>
      </c>
      <c r="K16" s="151"/>
    </row>
    <row r="17" spans="1:11" ht="15">
      <c r="A17" s="7"/>
      <c r="B17" s="10"/>
      <c r="E17" s="148" t="s">
        <v>266</v>
      </c>
      <c r="F17" s="149"/>
      <c r="G17" s="149"/>
      <c r="H17" s="149"/>
      <c r="I17" s="150"/>
      <c r="J17" s="151">
        <f>J12</f>
        <v>0</v>
      </c>
      <c r="K17" s="151"/>
    </row>
    <row r="18" spans="1:11" ht="18.75" customHeight="1">
      <c r="A18" s="134" t="s">
        <v>10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52"/>
    </row>
    <row r="19" spans="1:11" s="7" customFormat="1" ht="15.75" customHeight="1">
      <c r="A19" s="22" t="s">
        <v>270</v>
      </c>
      <c r="B19" s="23" t="s">
        <v>11</v>
      </c>
      <c r="C19" s="127">
        <f aca="true" t="shared" si="0" ref="C19:C32">VLOOKUP(B19,DIÂMETRO,2,0)</f>
        <v>0.71</v>
      </c>
      <c r="D19" s="128"/>
      <c r="E19" s="11" t="s">
        <v>12</v>
      </c>
      <c r="F19" s="125">
        <v>1</v>
      </c>
      <c r="G19" s="126"/>
      <c r="H19" s="129" t="s">
        <v>13</v>
      </c>
      <c r="I19" s="129"/>
      <c r="J19" s="12">
        <f>C19*F19</f>
        <v>0.71</v>
      </c>
      <c r="K19" s="13"/>
    </row>
    <row r="20" spans="1:11" s="7" customFormat="1" ht="15.75" customHeight="1">
      <c r="A20" s="22" t="s">
        <v>271</v>
      </c>
      <c r="B20" s="23" t="s">
        <v>97</v>
      </c>
      <c r="C20" s="127">
        <f t="shared" si="0"/>
        <v>0.8</v>
      </c>
      <c r="D20" s="128"/>
      <c r="E20" s="11" t="s">
        <v>12</v>
      </c>
      <c r="F20" s="125">
        <v>1</v>
      </c>
      <c r="G20" s="126"/>
      <c r="H20" s="129" t="s">
        <v>13</v>
      </c>
      <c r="I20" s="129"/>
      <c r="J20" s="12">
        <f aca="true" t="shared" si="1" ref="J20:J32">C20*F20</f>
        <v>0.8</v>
      </c>
      <c r="K20" s="13"/>
    </row>
    <row r="21" spans="1:11" s="7" customFormat="1" ht="15.75" customHeight="1">
      <c r="A21" s="22" t="s">
        <v>272</v>
      </c>
      <c r="B21" s="23" t="s">
        <v>14</v>
      </c>
      <c r="C21" s="127">
        <f t="shared" si="0"/>
        <v>1.03</v>
      </c>
      <c r="D21" s="128"/>
      <c r="E21" s="11" t="s">
        <v>12</v>
      </c>
      <c r="F21" s="125">
        <v>1</v>
      </c>
      <c r="G21" s="126"/>
      <c r="H21" s="129" t="s">
        <v>13</v>
      </c>
      <c r="I21" s="129"/>
      <c r="J21" s="12">
        <f t="shared" si="1"/>
        <v>1.03</v>
      </c>
      <c r="K21" s="13"/>
    </row>
    <row r="22" spans="1:11" s="7" customFormat="1" ht="15.75" customHeight="1">
      <c r="A22" s="22" t="s">
        <v>273</v>
      </c>
      <c r="B22" s="23" t="s">
        <v>177</v>
      </c>
      <c r="C22" s="127">
        <f t="shared" si="0"/>
        <v>2.26</v>
      </c>
      <c r="D22" s="128"/>
      <c r="E22" s="11" t="s">
        <v>12</v>
      </c>
      <c r="F22" s="125">
        <v>1</v>
      </c>
      <c r="G22" s="126"/>
      <c r="H22" s="129" t="s">
        <v>13</v>
      </c>
      <c r="I22" s="129"/>
      <c r="J22" s="12">
        <f t="shared" si="1"/>
        <v>2.26</v>
      </c>
      <c r="K22" s="13"/>
    </row>
    <row r="23" spans="1:11" s="7" customFormat="1" ht="15.75" customHeight="1">
      <c r="A23" s="22" t="s">
        <v>274</v>
      </c>
      <c r="B23" s="23" t="s">
        <v>80</v>
      </c>
      <c r="C23" s="127">
        <f t="shared" si="0"/>
        <v>0.62</v>
      </c>
      <c r="D23" s="128"/>
      <c r="E23" s="11" t="s">
        <v>12</v>
      </c>
      <c r="F23" s="125">
        <v>1</v>
      </c>
      <c r="G23" s="126"/>
      <c r="H23" s="129" t="s">
        <v>13</v>
      </c>
      <c r="I23" s="129"/>
      <c r="J23" s="12">
        <f t="shared" si="1"/>
        <v>0.62</v>
      </c>
      <c r="K23" s="13"/>
    </row>
    <row r="24" spans="1:11" s="7" customFormat="1" ht="15.75" customHeight="1">
      <c r="A24" s="22" t="s">
        <v>278</v>
      </c>
      <c r="B24" s="23" t="s">
        <v>11</v>
      </c>
      <c r="C24" s="127">
        <f t="shared" si="0"/>
        <v>0.71</v>
      </c>
      <c r="D24" s="128"/>
      <c r="E24" s="11" t="s">
        <v>12</v>
      </c>
      <c r="F24" s="125">
        <v>1</v>
      </c>
      <c r="G24" s="126"/>
      <c r="H24" s="129" t="s">
        <v>13</v>
      </c>
      <c r="I24" s="129"/>
      <c r="J24" s="12">
        <f t="shared" si="1"/>
        <v>0.71</v>
      </c>
      <c r="K24" s="13"/>
    </row>
    <row r="25" spans="1:11" s="7" customFormat="1" ht="15.75" customHeight="1">
      <c r="A25" s="22" t="s">
        <v>276</v>
      </c>
      <c r="B25" s="23" t="s">
        <v>97</v>
      </c>
      <c r="C25" s="127">
        <f t="shared" si="0"/>
        <v>0.8</v>
      </c>
      <c r="D25" s="128"/>
      <c r="E25" s="11" t="s">
        <v>12</v>
      </c>
      <c r="F25" s="125">
        <v>1</v>
      </c>
      <c r="G25" s="126"/>
      <c r="H25" s="129" t="s">
        <v>13</v>
      </c>
      <c r="I25" s="129"/>
      <c r="J25" s="12">
        <f t="shared" si="1"/>
        <v>0.8</v>
      </c>
      <c r="K25" s="13"/>
    </row>
    <row r="26" spans="1:11" s="7" customFormat="1" ht="15.75" customHeight="1">
      <c r="A26" s="22" t="s">
        <v>282</v>
      </c>
      <c r="B26" s="23" t="s">
        <v>45</v>
      </c>
      <c r="C26" s="127">
        <f t="shared" si="0"/>
        <v>0.45</v>
      </c>
      <c r="D26" s="128"/>
      <c r="E26" s="11" t="s">
        <v>12</v>
      </c>
      <c r="F26" s="125">
        <v>1</v>
      </c>
      <c r="G26" s="126"/>
      <c r="H26" s="129" t="s">
        <v>13</v>
      </c>
      <c r="I26" s="129"/>
      <c r="J26" s="12">
        <f t="shared" si="1"/>
        <v>0.45</v>
      </c>
      <c r="K26" s="13"/>
    </row>
    <row r="27" spans="1:11" s="7" customFormat="1" ht="15.75" customHeight="1">
      <c r="A27" s="22" t="s">
        <v>280</v>
      </c>
      <c r="B27" s="23" t="s">
        <v>80</v>
      </c>
      <c r="C27" s="127">
        <f t="shared" si="0"/>
        <v>0.62</v>
      </c>
      <c r="D27" s="128"/>
      <c r="E27" s="11" t="s">
        <v>12</v>
      </c>
      <c r="F27" s="125">
        <v>1</v>
      </c>
      <c r="G27" s="126"/>
      <c r="H27" s="129" t="s">
        <v>13</v>
      </c>
      <c r="I27" s="129"/>
      <c r="J27" s="12">
        <f t="shared" si="1"/>
        <v>0.62</v>
      </c>
      <c r="K27" s="13"/>
    </row>
    <row r="28" spans="1:11" s="7" customFormat="1" ht="15.75" customHeight="1">
      <c r="A28" s="22" t="s">
        <v>275</v>
      </c>
      <c r="B28" s="23" t="s">
        <v>11</v>
      </c>
      <c r="C28" s="127">
        <f t="shared" si="0"/>
        <v>0.71</v>
      </c>
      <c r="D28" s="128"/>
      <c r="E28" s="11" t="s">
        <v>12</v>
      </c>
      <c r="F28" s="125">
        <v>1</v>
      </c>
      <c r="G28" s="126"/>
      <c r="H28" s="129" t="s">
        <v>13</v>
      </c>
      <c r="I28" s="129"/>
      <c r="J28" s="12">
        <f t="shared" si="1"/>
        <v>0.71</v>
      </c>
      <c r="K28" s="13"/>
    </row>
    <row r="29" spans="1:11" s="7" customFormat="1" ht="15.75" customHeight="1">
      <c r="A29" s="22" t="s">
        <v>279</v>
      </c>
      <c r="B29" s="23" t="s">
        <v>11</v>
      </c>
      <c r="C29" s="127">
        <f t="shared" si="0"/>
        <v>0.71</v>
      </c>
      <c r="D29" s="128"/>
      <c r="E29" s="11" t="s">
        <v>12</v>
      </c>
      <c r="F29" s="125">
        <v>1</v>
      </c>
      <c r="G29" s="126"/>
      <c r="H29" s="129" t="s">
        <v>13</v>
      </c>
      <c r="I29" s="129"/>
      <c r="J29" s="12">
        <f t="shared" si="1"/>
        <v>0.71</v>
      </c>
      <c r="K29" s="13"/>
    </row>
    <row r="30" spans="1:11" s="7" customFormat="1" ht="15.75" customHeight="1">
      <c r="A30" s="22" t="s">
        <v>281</v>
      </c>
      <c r="B30" s="23" t="s">
        <v>177</v>
      </c>
      <c r="C30" s="127">
        <f t="shared" si="0"/>
        <v>2.26</v>
      </c>
      <c r="D30" s="128"/>
      <c r="E30" s="11" t="s">
        <v>12</v>
      </c>
      <c r="F30" s="125">
        <v>1</v>
      </c>
      <c r="G30" s="126"/>
      <c r="H30" s="129" t="s">
        <v>13</v>
      </c>
      <c r="I30" s="129"/>
      <c r="J30" s="12">
        <f t="shared" si="1"/>
        <v>2.26</v>
      </c>
      <c r="K30" s="13"/>
    </row>
    <row r="31" spans="1:11" s="7" customFormat="1" ht="15.75" customHeight="1">
      <c r="A31" s="22" t="s">
        <v>283</v>
      </c>
      <c r="B31" s="23" t="s">
        <v>45</v>
      </c>
      <c r="C31" s="127">
        <f t="shared" si="0"/>
        <v>0.45</v>
      </c>
      <c r="D31" s="128"/>
      <c r="E31" s="11" t="s">
        <v>12</v>
      </c>
      <c r="F31" s="125">
        <v>1</v>
      </c>
      <c r="G31" s="126"/>
      <c r="H31" s="129" t="s">
        <v>13</v>
      </c>
      <c r="I31" s="129"/>
      <c r="J31" s="12">
        <f t="shared" si="1"/>
        <v>0.45</v>
      </c>
      <c r="K31" s="13"/>
    </row>
    <row r="32" spans="1:11" s="7" customFormat="1" ht="15.75" customHeight="1">
      <c r="A32" s="22" t="s">
        <v>277</v>
      </c>
      <c r="B32" s="23" t="s">
        <v>14</v>
      </c>
      <c r="C32" s="127">
        <f t="shared" si="0"/>
        <v>1.03</v>
      </c>
      <c r="D32" s="128"/>
      <c r="E32" s="11" t="s">
        <v>12</v>
      </c>
      <c r="F32" s="125">
        <v>1</v>
      </c>
      <c r="G32" s="126"/>
      <c r="H32" s="129" t="s">
        <v>13</v>
      </c>
      <c r="I32" s="129"/>
      <c r="J32" s="12">
        <f t="shared" si="1"/>
        <v>1.03</v>
      </c>
      <c r="K32" s="13"/>
    </row>
    <row r="33" spans="1:11" ht="23.25" customHeight="1">
      <c r="A33" s="154" t="s">
        <v>16</v>
      </c>
      <c r="B33" s="154"/>
      <c r="C33" s="154"/>
      <c r="D33" s="154"/>
      <c r="E33" s="154"/>
      <c r="F33" s="154"/>
      <c r="G33" s="154"/>
      <c r="H33" s="154"/>
      <c r="I33" s="155"/>
      <c r="J33" s="50">
        <f>SUM(J19:J32)</f>
        <v>13.16</v>
      </c>
      <c r="K33" s="51"/>
    </row>
    <row r="34" spans="1:11" ht="19.5" customHeight="1">
      <c r="A34" s="156" t="s">
        <v>17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ht="12.75">
      <c r="A35" s="157" t="s">
        <v>18</v>
      </c>
      <c r="B35" s="157"/>
      <c r="C35" s="157"/>
      <c r="D35" s="157"/>
      <c r="E35" s="157"/>
      <c r="F35" s="157"/>
      <c r="G35" s="157"/>
      <c r="H35" s="157"/>
      <c r="I35" s="153">
        <f>J15+J16+J17+J33</f>
        <v>150.367428658947</v>
      </c>
      <c r="J35" s="153"/>
      <c r="K35" s="153"/>
    </row>
    <row r="36" spans="1:11" ht="12.75">
      <c r="A36" s="157" t="s">
        <v>19</v>
      </c>
      <c r="B36" s="157"/>
      <c r="C36" s="157"/>
      <c r="D36" s="157"/>
      <c r="E36" s="157"/>
      <c r="F36" s="157"/>
      <c r="G36" s="157"/>
      <c r="H36" s="157"/>
      <c r="I36" s="153">
        <v>64</v>
      </c>
      <c r="J36" s="153"/>
      <c r="K36" s="153"/>
    </row>
    <row r="37" spans="1:11" ht="12.75">
      <c r="A37" s="157" t="s">
        <v>20</v>
      </c>
      <c r="B37" s="157"/>
      <c r="C37" s="157"/>
      <c r="D37" s="157"/>
      <c r="E37" s="157"/>
      <c r="F37" s="157"/>
      <c r="G37" s="157"/>
      <c r="H37" s="157"/>
      <c r="I37" s="153">
        <f>I35*0.063</f>
        <v>9.47314800551366</v>
      </c>
      <c r="J37" s="153"/>
      <c r="K37" s="153"/>
    </row>
    <row r="38" spans="1:11" ht="12.75">
      <c r="A38" s="157" t="s">
        <v>21</v>
      </c>
      <c r="B38" s="157"/>
      <c r="C38" s="157"/>
      <c r="D38" s="157"/>
      <c r="E38" s="157"/>
      <c r="F38" s="157"/>
      <c r="G38" s="157"/>
      <c r="H38" s="157"/>
      <c r="I38" s="158">
        <f>I36*I37</f>
        <v>606.2814723528743</v>
      </c>
      <c r="J38" s="158"/>
      <c r="K38" s="158"/>
    </row>
    <row r="39" spans="1:11" ht="12.75">
      <c r="A39" s="157" t="s">
        <v>22</v>
      </c>
      <c r="B39" s="157"/>
      <c r="C39" s="157"/>
      <c r="D39" s="157"/>
      <c r="E39" s="157"/>
      <c r="F39" s="157"/>
      <c r="G39" s="157"/>
      <c r="H39" s="157"/>
      <c r="I39" s="158">
        <f>I35*1.9</f>
        <v>285.6981144519993</v>
      </c>
      <c r="J39" s="158"/>
      <c r="K39" s="158"/>
    </row>
    <row r="40" spans="9:10" ht="12.75">
      <c r="I40" s="159"/>
      <c r="J40" s="159"/>
    </row>
    <row r="41" spans="7:10" ht="12.75">
      <c r="G41"/>
      <c r="J41" s="25"/>
    </row>
    <row r="42" spans="7:10" ht="12.75">
      <c r="G42"/>
      <c r="J42" s="9"/>
    </row>
    <row r="43" spans="7:10" ht="12.75">
      <c r="G43"/>
      <c r="J43" s="9"/>
    </row>
    <row r="44" spans="7:10" ht="12.75">
      <c r="G44"/>
      <c r="J44" s="9"/>
    </row>
    <row r="45" ht="12.75">
      <c r="G45"/>
    </row>
    <row r="46" ht="12.75">
      <c r="G46"/>
    </row>
    <row r="47" spans="5:7" ht="12.75">
      <c r="E47" s="26"/>
      <c r="G47"/>
    </row>
    <row r="48" ht="12.75">
      <c r="G48"/>
    </row>
    <row r="49" ht="12.75">
      <c r="G49"/>
    </row>
    <row r="50" ht="12.75">
      <c r="G50"/>
    </row>
  </sheetData>
  <sheetProtection/>
  <mergeCells count="80">
    <mergeCell ref="A39:H39"/>
    <mergeCell ref="I39:K39"/>
    <mergeCell ref="I40:J40"/>
    <mergeCell ref="A36:H36"/>
    <mergeCell ref="I36:K36"/>
    <mergeCell ref="A37:H37"/>
    <mergeCell ref="I37:K37"/>
    <mergeCell ref="A38:H38"/>
    <mergeCell ref="I38:K38"/>
    <mergeCell ref="C32:D32"/>
    <mergeCell ref="F32:G32"/>
    <mergeCell ref="H32:I32"/>
    <mergeCell ref="A33:I33"/>
    <mergeCell ref="A34:K34"/>
    <mergeCell ref="A35:H35"/>
    <mergeCell ref="I35:K35"/>
    <mergeCell ref="C30:D30"/>
    <mergeCell ref="F30:G30"/>
    <mergeCell ref="H30:I30"/>
    <mergeCell ref="C31:D31"/>
    <mergeCell ref="F31:G31"/>
    <mergeCell ref="H31:I31"/>
    <mergeCell ref="C28:D28"/>
    <mergeCell ref="F28:G28"/>
    <mergeCell ref="H28:I28"/>
    <mergeCell ref="C29:D29"/>
    <mergeCell ref="F29:G29"/>
    <mergeCell ref="H29:I29"/>
    <mergeCell ref="C26:D26"/>
    <mergeCell ref="F26:G26"/>
    <mergeCell ref="H26:I26"/>
    <mergeCell ref="C27:D27"/>
    <mergeCell ref="F27:G27"/>
    <mergeCell ref="H27:I27"/>
    <mergeCell ref="C24:D24"/>
    <mergeCell ref="F24:G24"/>
    <mergeCell ref="H24:I24"/>
    <mergeCell ref="C25:D25"/>
    <mergeCell ref="F25:G25"/>
    <mergeCell ref="H25:I25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E16:I16"/>
    <mergeCell ref="J16:K16"/>
    <mergeCell ref="E17:I17"/>
    <mergeCell ref="J17:K17"/>
    <mergeCell ref="A18:K18"/>
    <mergeCell ref="C19:D19"/>
    <mergeCell ref="F19:G19"/>
    <mergeCell ref="H19:I19"/>
    <mergeCell ref="A11:C11"/>
    <mergeCell ref="E11:G11"/>
    <mergeCell ref="I11:K11"/>
    <mergeCell ref="J12:K12"/>
    <mergeCell ref="A13:C13"/>
    <mergeCell ref="B15:C15"/>
    <mergeCell ref="E15:I15"/>
    <mergeCell ref="J15:K15"/>
    <mergeCell ref="A6:C6"/>
    <mergeCell ref="E6:G6"/>
    <mergeCell ref="I6:K6"/>
    <mergeCell ref="B10:C10"/>
    <mergeCell ref="F10:G10"/>
    <mergeCell ref="J10:K10"/>
    <mergeCell ref="A1:K1"/>
    <mergeCell ref="D2:G3"/>
    <mergeCell ref="A4:K4"/>
    <mergeCell ref="A5:C5"/>
    <mergeCell ref="E5:G5"/>
    <mergeCell ref="I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28.421875" style="0" bestFit="1" customWidth="1"/>
    <col min="2" max="2" width="16.00390625" style="0" customWidth="1"/>
    <col min="3" max="3" width="7.00390625" style="9" bestFit="1" customWidth="1"/>
    <col min="4" max="4" width="4.57421875" style="0" customWidth="1"/>
    <col min="5" max="5" width="28.00390625" style="0" customWidth="1"/>
    <col min="6" max="6" width="16.00390625" style="0" customWidth="1"/>
    <col min="7" max="7" width="18.140625" style="9" bestFit="1" customWidth="1"/>
    <col min="8" max="8" width="3.421875" style="0" customWidth="1"/>
    <col min="9" max="9" width="28.28125" style="0" customWidth="1"/>
    <col min="10" max="10" width="16.00390625" style="0" customWidth="1"/>
    <col min="11" max="11" width="14.421875" style="9" customWidth="1"/>
    <col min="12" max="12" width="2.421875" style="0" customWidth="1"/>
  </cols>
  <sheetData>
    <row r="1" spans="1:11" ht="1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" customHeight="1">
      <c r="A2" s="1"/>
      <c r="B2" s="2"/>
      <c r="C2" s="2"/>
      <c r="D2" s="133" t="s">
        <v>303</v>
      </c>
      <c r="E2" s="133"/>
      <c r="F2" s="133"/>
      <c r="G2" s="133"/>
      <c r="H2" s="2"/>
      <c r="I2" s="2"/>
      <c r="J2" s="2"/>
      <c r="K2" s="3"/>
    </row>
    <row r="3" spans="1:11" ht="15" customHeight="1">
      <c r="A3" s="1"/>
      <c r="B3" s="2"/>
      <c r="C3" s="2"/>
      <c r="D3" s="133"/>
      <c r="E3" s="133"/>
      <c r="F3" s="133"/>
      <c r="G3" s="133"/>
      <c r="H3" s="2"/>
      <c r="I3" s="2"/>
      <c r="J3" s="2"/>
      <c r="K3" s="3"/>
    </row>
    <row r="4" spans="1:11" ht="17.25" customHeight="1">
      <c r="A4" s="134" t="s">
        <v>1</v>
      </c>
      <c r="B4" s="135"/>
      <c r="C4" s="135"/>
      <c r="D4" s="135"/>
      <c r="E4" s="135"/>
      <c r="F4" s="135"/>
      <c r="G4" s="135"/>
      <c r="H4" s="135"/>
      <c r="I4" s="136"/>
      <c r="J4" s="136"/>
      <c r="K4" s="137"/>
    </row>
    <row r="5" spans="1:11" ht="12.75">
      <c r="A5" s="138" t="s">
        <v>2</v>
      </c>
      <c r="B5" s="138"/>
      <c r="C5" s="138"/>
      <c r="E5" s="138" t="s">
        <v>269</v>
      </c>
      <c r="F5" s="138"/>
      <c r="G5" s="138"/>
      <c r="I5" s="138" t="s">
        <v>265</v>
      </c>
      <c r="J5" s="138"/>
      <c r="K5" s="138"/>
    </row>
    <row r="6" spans="1:11" ht="5.25" customHeight="1">
      <c r="A6" s="139"/>
      <c r="B6" s="140"/>
      <c r="C6" s="141"/>
      <c r="E6" s="139"/>
      <c r="F6" s="140"/>
      <c r="G6" s="141"/>
      <c r="I6" s="139"/>
      <c r="J6" s="140"/>
      <c r="K6" s="141"/>
    </row>
    <row r="7" spans="1:11" ht="19.5" customHeight="1">
      <c r="A7" s="4" t="s">
        <v>3</v>
      </c>
      <c r="B7" s="5">
        <f>5450+32</f>
        <v>5482</v>
      </c>
      <c r="C7" s="6">
        <f>B7/1000</f>
        <v>5.482</v>
      </c>
      <c r="E7" s="4" t="s">
        <v>3</v>
      </c>
      <c r="F7" s="5">
        <f>5450+32</f>
        <v>5482</v>
      </c>
      <c r="G7" s="6">
        <f>F7/1000</f>
        <v>5.482</v>
      </c>
      <c r="I7" s="4" t="s">
        <v>3</v>
      </c>
      <c r="J7" s="5"/>
      <c r="K7" s="6">
        <f>J7/1000</f>
        <v>0</v>
      </c>
    </row>
    <row r="8" spans="1:11" ht="19.5" customHeight="1">
      <c r="A8" s="4" t="s">
        <v>4</v>
      </c>
      <c r="B8" s="28">
        <v>50</v>
      </c>
      <c r="C8" s="6">
        <f>B8/1000</f>
        <v>0.05</v>
      </c>
      <c r="E8" s="4" t="s">
        <v>4</v>
      </c>
      <c r="F8" s="28">
        <v>50</v>
      </c>
      <c r="G8" s="6">
        <f>F8/1000</f>
        <v>0.05</v>
      </c>
      <c r="I8" s="4" t="s">
        <v>4</v>
      </c>
      <c r="J8" s="28"/>
      <c r="K8" s="6">
        <f>J8/1000</f>
        <v>0</v>
      </c>
    </row>
    <row r="9" spans="1:11" ht="19.5" customHeight="1">
      <c r="A9" s="4" t="s">
        <v>5</v>
      </c>
      <c r="B9" s="5">
        <v>6400</v>
      </c>
      <c r="C9" s="6">
        <f>B9/1000</f>
        <v>6.4</v>
      </c>
      <c r="E9" s="4" t="s">
        <v>5</v>
      </c>
      <c r="F9" s="5">
        <v>400</v>
      </c>
      <c r="G9" s="6">
        <f>F9/1000</f>
        <v>0.4</v>
      </c>
      <c r="I9" s="4" t="s">
        <v>5</v>
      </c>
      <c r="J9" s="28"/>
      <c r="K9" s="6">
        <f>J9/1000</f>
        <v>0</v>
      </c>
    </row>
    <row r="10" spans="1:11" ht="19.5" customHeight="1">
      <c r="A10" s="4" t="s">
        <v>6</v>
      </c>
      <c r="B10" s="142">
        <f>C7+(2*C8)</f>
        <v>5.582</v>
      </c>
      <c r="C10" s="143"/>
      <c r="E10" s="4" t="s">
        <v>6</v>
      </c>
      <c r="F10" s="142">
        <f>G7+(2*G8)</f>
        <v>5.582</v>
      </c>
      <c r="G10" s="143"/>
      <c r="I10" s="4" t="s">
        <v>6</v>
      </c>
      <c r="J10" s="142">
        <f>K7+(2*K8)</f>
        <v>0</v>
      </c>
      <c r="K10" s="143"/>
    </row>
    <row r="11" spans="1:11" ht="6" customHeight="1">
      <c r="A11" s="139"/>
      <c r="B11" s="140"/>
      <c r="C11" s="144"/>
      <c r="E11" s="139"/>
      <c r="F11" s="140"/>
      <c r="G11" s="144"/>
      <c r="I11" s="139"/>
      <c r="J11" s="140"/>
      <c r="K11" s="141"/>
    </row>
    <row r="12" spans="1:11" ht="14.25">
      <c r="A12" s="4" t="s">
        <v>7</v>
      </c>
      <c r="B12" s="52">
        <f>((B10*PI()*C9))</f>
        <v>112.23276923096465</v>
      </c>
      <c r="C12" s="49"/>
      <c r="E12" s="14" t="s">
        <v>23</v>
      </c>
      <c r="F12" s="47">
        <f>(((PI()/4)*((F10^2)+4*(G9^2))))</f>
        <v>24.97465942798236</v>
      </c>
      <c r="G12" s="48"/>
      <c r="I12" s="4" t="s">
        <v>7</v>
      </c>
      <c r="J12" s="145">
        <f>((J10*PI()*K9))*2*1.1</f>
        <v>0</v>
      </c>
      <c r="K12" s="145"/>
    </row>
    <row r="13" spans="1:3" ht="12.75">
      <c r="A13" s="146"/>
      <c r="B13" s="146"/>
      <c r="C13" s="146"/>
    </row>
    <row r="14" spans="1:3" ht="12.75">
      <c r="A14" s="27"/>
      <c r="B14" s="27"/>
      <c r="C14" s="27"/>
    </row>
    <row r="15" spans="1:11" ht="15">
      <c r="A15" s="8"/>
      <c r="B15" s="147"/>
      <c r="C15" s="147"/>
      <c r="E15" s="148" t="s">
        <v>8</v>
      </c>
      <c r="F15" s="149"/>
      <c r="G15" s="149"/>
      <c r="H15" s="149"/>
      <c r="I15" s="150"/>
      <c r="J15" s="151">
        <f>B12</f>
        <v>112.23276923096465</v>
      </c>
      <c r="K15" s="151"/>
    </row>
    <row r="16" spans="1:11" ht="15">
      <c r="A16" s="7"/>
      <c r="B16" s="10"/>
      <c r="E16" s="148" t="s">
        <v>9</v>
      </c>
      <c r="F16" s="149"/>
      <c r="G16" s="149"/>
      <c r="H16" s="149"/>
      <c r="I16" s="150"/>
      <c r="J16" s="151">
        <f>F12</f>
        <v>24.97465942798236</v>
      </c>
      <c r="K16" s="151"/>
    </row>
    <row r="17" spans="1:11" ht="15">
      <c r="A17" s="7"/>
      <c r="B17" s="10"/>
      <c r="E17" s="148" t="s">
        <v>266</v>
      </c>
      <c r="F17" s="149"/>
      <c r="G17" s="149"/>
      <c r="H17" s="149"/>
      <c r="I17" s="150"/>
      <c r="J17" s="151">
        <f>J12</f>
        <v>0</v>
      </c>
      <c r="K17" s="151"/>
    </row>
    <row r="18" spans="1:11" ht="18.75" customHeight="1">
      <c r="A18" s="134" t="s">
        <v>10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52"/>
    </row>
    <row r="19" spans="1:11" s="7" customFormat="1" ht="15.75" customHeight="1">
      <c r="A19" s="22" t="s">
        <v>270</v>
      </c>
      <c r="B19" s="23" t="s">
        <v>11</v>
      </c>
      <c r="C19" s="127">
        <f aca="true" t="shared" si="0" ref="C19:C32">VLOOKUP(B19,DIÂMETRO,2,0)</f>
        <v>0.71</v>
      </c>
      <c r="D19" s="128"/>
      <c r="E19" s="11" t="s">
        <v>12</v>
      </c>
      <c r="F19" s="125">
        <v>1</v>
      </c>
      <c r="G19" s="126"/>
      <c r="H19" s="129" t="s">
        <v>13</v>
      </c>
      <c r="I19" s="129"/>
      <c r="J19" s="12">
        <f>C19*F19</f>
        <v>0.71</v>
      </c>
      <c r="K19" s="13"/>
    </row>
    <row r="20" spans="1:11" s="7" customFormat="1" ht="15.75" customHeight="1">
      <c r="A20" s="22" t="s">
        <v>271</v>
      </c>
      <c r="B20" s="23" t="s">
        <v>97</v>
      </c>
      <c r="C20" s="127">
        <f t="shared" si="0"/>
        <v>0.8</v>
      </c>
      <c r="D20" s="128"/>
      <c r="E20" s="11" t="s">
        <v>12</v>
      </c>
      <c r="F20" s="125">
        <v>1</v>
      </c>
      <c r="G20" s="126"/>
      <c r="H20" s="129" t="s">
        <v>13</v>
      </c>
      <c r="I20" s="129"/>
      <c r="J20" s="12">
        <f aca="true" t="shared" si="1" ref="J20:J32">C20*F20</f>
        <v>0.8</v>
      </c>
      <c r="K20" s="13"/>
    </row>
    <row r="21" spans="1:11" s="7" customFormat="1" ht="15.75" customHeight="1">
      <c r="A21" s="22" t="s">
        <v>272</v>
      </c>
      <c r="B21" s="23" t="s">
        <v>14</v>
      </c>
      <c r="C21" s="127">
        <f t="shared" si="0"/>
        <v>1.03</v>
      </c>
      <c r="D21" s="128"/>
      <c r="E21" s="11" t="s">
        <v>12</v>
      </c>
      <c r="F21" s="125">
        <v>1</v>
      </c>
      <c r="G21" s="126"/>
      <c r="H21" s="129" t="s">
        <v>13</v>
      </c>
      <c r="I21" s="129"/>
      <c r="J21" s="12">
        <f t="shared" si="1"/>
        <v>1.03</v>
      </c>
      <c r="K21" s="13"/>
    </row>
    <row r="22" spans="1:11" s="7" customFormat="1" ht="15.75" customHeight="1">
      <c r="A22" s="22" t="s">
        <v>273</v>
      </c>
      <c r="B22" s="23" t="s">
        <v>177</v>
      </c>
      <c r="C22" s="127">
        <f t="shared" si="0"/>
        <v>2.26</v>
      </c>
      <c r="D22" s="128"/>
      <c r="E22" s="11" t="s">
        <v>12</v>
      </c>
      <c r="F22" s="125">
        <v>1</v>
      </c>
      <c r="G22" s="126"/>
      <c r="H22" s="129" t="s">
        <v>13</v>
      </c>
      <c r="I22" s="129"/>
      <c r="J22" s="12">
        <f t="shared" si="1"/>
        <v>2.26</v>
      </c>
      <c r="K22" s="13"/>
    </row>
    <row r="23" spans="1:11" s="7" customFormat="1" ht="15.75" customHeight="1">
      <c r="A23" s="22" t="s">
        <v>274</v>
      </c>
      <c r="B23" s="23" t="s">
        <v>80</v>
      </c>
      <c r="C23" s="127">
        <f t="shared" si="0"/>
        <v>0.62</v>
      </c>
      <c r="D23" s="128"/>
      <c r="E23" s="11" t="s">
        <v>12</v>
      </c>
      <c r="F23" s="125">
        <v>1</v>
      </c>
      <c r="G23" s="126"/>
      <c r="H23" s="129" t="s">
        <v>13</v>
      </c>
      <c r="I23" s="129"/>
      <c r="J23" s="12">
        <f t="shared" si="1"/>
        <v>0.62</v>
      </c>
      <c r="K23" s="13"/>
    </row>
    <row r="24" spans="1:11" s="7" customFormat="1" ht="15.75" customHeight="1">
      <c r="A24" s="22" t="s">
        <v>278</v>
      </c>
      <c r="B24" s="23" t="s">
        <v>11</v>
      </c>
      <c r="C24" s="127">
        <f t="shared" si="0"/>
        <v>0.71</v>
      </c>
      <c r="D24" s="128"/>
      <c r="E24" s="11" t="s">
        <v>12</v>
      </c>
      <c r="F24" s="125">
        <v>1</v>
      </c>
      <c r="G24" s="126"/>
      <c r="H24" s="129" t="s">
        <v>13</v>
      </c>
      <c r="I24" s="129"/>
      <c r="J24" s="12">
        <f t="shared" si="1"/>
        <v>0.71</v>
      </c>
      <c r="K24" s="13"/>
    </row>
    <row r="25" spans="1:11" s="7" customFormat="1" ht="15.75" customHeight="1">
      <c r="A25" s="22" t="s">
        <v>276</v>
      </c>
      <c r="B25" s="23" t="s">
        <v>97</v>
      </c>
      <c r="C25" s="127">
        <f t="shared" si="0"/>
        <v>0.8</v>
      </c>
      <c r="D25" s="128"/>
      <c r="E25" s="11" t="s">
        <v>12</v>
      </c>
      <c r="F25" s="125">
        <v>1</v>
      </c>
      <c r="G25" s="126"/>
      <c r="H25" s="129" t="s">
        <v>13</v>
      </c>
      <c r="I25" s="129"/>
      <c r="J25" s="12">
        <f t="shared" si="1"/>
        <v>0.8</v>
      </c>
      <c r="K25" s="13"/>
    </row>
    <row r="26" spans="1:11" s="7" customFormat="1" ht="15.75" customHeight="1">
      <c r="A26" s="22" t="s">
        <v>282</v>
      </c>
      <c r="B26" s="23" t="s">
        <v>45</v>
      </c>
      <c r="C26" s="127">
        <f t="shared" si="0"/>
        <v>0.45</v>
      </c>
      <c r="D26" s="128"/>
      <c r="E26" s="11" t="s">
        <v>12</v>
      </c>
      <c r="F26" s="125">
        <v>1</v>
      </c>
      <c r="G26" s="126"/>
      <c r="H26" s="129" t="s">
        <v>13</v>
      </c>
      <c r="I26" s="129"/>
      <c r="J26" s="12">
        <f t="shared" si="1"/>
        <v>0.45</v>
      </c>
      <c r="K26" s="13"/>
    </row>
    <row r="27" spans="1:11" s="7" customFormat="1" ht="15.75" customHeight="1">
      <c r="A27" s="22" t="s">
        <v>280</v>
      </c>
      <c r="B27" s="23" t="s">
        <v>80</v>
      </c>
      <c r="C27" s="127">
        <f t="shared" si="0"/>
        <v>0.62</v>
      </c>
      <c r="D27" s="128"/>
      <c r="E27" s="11" t="s">
        <v>12</v>
      </c>
      <c r="F27" s="125">
        <v>1</v>
      </c>
      <c r="G27" s="126"/>
      <c r="H27" s="129" t="s">
        <v>13</v>
      </c>
      <c r="I27" s="129"/>
      <c r="J27" s="12">
        <f t="shared" si="1"/>
        <v>0.62</v>
      </c>
      <c r="K27" s="13"/>
    </row>
    <row r="28" spans="1:11" s="7" customFormat="1" ht="15.75" customHeight="1">
      <c r="A28" s="22" t="s">
        <v>275</v>
      </c>
      <c r="B28" s="23" t="s">
        <v>11</v>
      </c>
      <c r="C28" s="127">
        <f t="shared" si="0"/>
        <v>0.71</v>
      </c>
      <c r="D28" s="128"/>
      <c r="E28" s="11" t="s">
        <v>12</v>
      </c>
      <c r="F28" s="125">
        <v>1</v>
      </c>
      <c r="G28" s="126"/>
      <c r="H28" s="129" t="s">
        <v>13</v>
      </c>
      <c r="I28" s="129"/>
      <c r="J28" s="12">
        <f t="shared" si="1"/>
        <v>0.71</v>
      </c>
      <c r="K28" s="13"/>
    </row>
    <row r="29" spans="1:11" s="7" customFormat="1" ht="15.75" customHeight="1">
      <c r="A29" s="22" t="s">
        <v>279</v>
      </c>
      <c r="B29" s="23" t="s">
        <v>11</v>
      </c>
      <c r="C29" s="127">
        <f t="shared" si="0"/>
        <v>0.71</v>
      </c>
      <c r="D29" s="128"/>
      <c r="E29" s="11" t="s">
        <v>12</v>
      </c>
      <c r="F29" s="125">
        <v>1</v>
      </c>
      <c r="G29" s="126"/>
      <c r="H29" s="129" t="s">
        <v>13</v>
      </c>
      <c r="I29" s="129"/>
      <c r="J29" s="12">
        <f t="shared" si="1"/>
        <v>0.71</v>
      </c>
      <c r="K29" s="13"/>
    </row>
    <row r="30" spans="1:11" s="7" customFormat="1" ht="15.75" customHeight="1">
      <c r="A30" s="22" t="s">
        <v>281</v>
      </c>
      <c r="B30" s="23" t="s">
        <v>177</v>
      </c>
      <c r="C30" s="127">
        <f t="shared" si="0"/>
        <v>2.26</v>
      </c>
      <c r="D30" s="128"/>
      <c r="E30" s="11" t="s">
        <v>12</v>
      </c>
      <c r="F30" s="125">
        <v>1</v>
      </c>
      <c r="G30" s="126"/>
      <c r="H30" s="129" t="s">
        <v>13</v>
      </c>
      <c r="I30" s="129"/>
      <c r="J30" s="12">
        <f t="shared" si="1"/>
        <v>2.26</v>
      </c>
      <c r="K30" s="13"/>
    </row>
    <row r="31" spans="1:11" s="7" customFormat="1" ht="15.75" customHeight="1">
      <c r="A31" s="22" t="s">
        <v>283</v>
      </c>
      <c r="B31" s="23" t="s">
        <v>45</v>
      </c>
      <c r="C31" s="127">
        <f t="shared" si="0"/>
        <v>0.45</v>
      </c>
      <c r="D31" s="128"/>
      <c r="E31" s="11" t="s">
        <v>12</v>
      </c>
      <c r="F31" s="125">
        <v>1</v>
      </c>
      <c r="G31" s="126"/>
      <c r="H31" s="129" t="s">
        <v>13</v>
      </c>
      <c r="I31" s="129"/>
      <c r="J31" s="12">
        <f t="shared" si="1"/>
        <v>0.45</v>
      </c>
      <c r="K31" s="13"/>
    </row>
    <row r="32" spans="1:11" s="7" customFormat="1" ht="15.75" customHeight="1">
      <c r="A32" s="22" t="s">
        <v>277</v>
      </c>
      <c r="B32" s="23" t="s">
        <v>14</v>
      </c>
      <c r="C32" s="127">
        <f t="shared" si="0"/>
        <v>1.03</v>
      </c>
      <c r="D32" s="128"/>
      <c r="E32" s="11" t="s">
        <v>12</v>
      </c>
      <c r="F32" s="125">
        <v>1</v>
      </c>
      <c r="G32" s="126"/>
      <c r="H32" s="129" t="s">
        <v>13</v>
      </c>
      <c r="I32" s="129"/>
      <c r="J32" s="12">
        <f t="shared" si="1"/>
        <v>1.03</v>
      </c>
      <c r="K32" s="13"/>
    </row>
    <row r="33" spans="1:11" ht="23.25" customHeight="1">
      <c r="A33" s="154" t="s">
        <v>16</v>
      </c>
      <c r="B33" s="154"/>
      <c r="C33" s="154"/>
      <c r="D33" s="154"/>
      <c r="E33" s="154"/>
      <c r="F33" s="154"/>
      <c r="G33" s="154"/>
      <c r="H33" s="154"/>
      <c r="I33" s="155"/>
      <c r="J33" s="50">
        <f>SUM(J19:J32)</f>
        <v>13.16</v>
      </c>
      <c r="K33" s="51"/>
    </row>
    <row r="34" spans="1:11" ht="19.5" customHeight="1">
      <c r="A34" s="156" t="s">
        <v>17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ht="12.75">
      <c r="A35" s="157" t="s">
        <v>18</v>
      </c>
      <c r="B35" s="157"/>
      <c r="C35" s="157"/>
      <c r="D35" s="157"/>
      <c r="E35" s="157"/>
      <c r="F35" s="157"/>
      <c r="G35" s="157"/>
      <c r="H35" s="157"/>
      <c r="I35" s="153">
        <f>J15+J16+J17+J33</f>
        <v>150.367428658947</v>
      </c>
      <c r="J35" s="153"/>
      <c r="K35" s="153"/>
    </row>
    <row r="36" spans="1:11" ht="12.75">
      <c r="A36" s="157" t="s">
        <v>19</v>
      </c>
      <c r="B36" s="157"/>
      <c r="C36" s="157"/>
      <c r="D36" s="157"/>
      <c r="E36" s="157"/>
      <c r="F36" s="157"/>
      <c r="G36" s="157"/>
      <c r="H36" s="157"/>
      <c r="I36" s="153">
        <v>64</v>
      </c>
      <c r="J36" s="153"/>
      <c r="K36" s="153"/>
    </row>
    <row r="37" spans="1:11" ht="12.75">
      <c r="A37" s="157" t="s">
        <v>20</v>
      </c>
      <c r="B37" s="157"/>
      <c r="C37" s="157"/>
      <c r="D37" s="157"/>
      <c r="E37" s="157"/>
      <c r="F37" s="157"/>
      <c r="G37" s="157"/>
      <c r="H37" s="157"/>
      <c r="I37" s="153">
        <f>I35*0.063</f>
        <v>9.47314800551366</v>
      </c>
      <c r="J37" s="153"/>
      <c r="K37" s="153"/>
    </row>
    <row r="38" spans="1:11" ht="12.75">
      <c r="A38" s="157" t="s">
        <v>21</v>
      </c>
      <c r="B38" s="157"/>
      <c r="C38" s="157"/>
      <c r="D38" s="157"/>
      <c r="E38" s="157"/>
      <c r="F38" s="157"/>
      <c r="G38" s="157"/>
      <c r="H38" s="157"/>
      <c r="I38" s="158">
        <f>I36*I37</f>
        <v>606.2814723528743</v>
      </c>
      <c r="J38" s="158"/>
      <c r="K38" s="158"/>
    </row>
    <row r="39" spans="1:11" ht="12.75">
      <c r="A39" s="157" t="s">
        <v>22</v>
      </c>
      <c r="B39" s="157"/>
      <c r="C39" s="157"/>
      <c r="D39" s="157"/>
      <c r="E39" s="157"/>
      <c r="F39" s="157"/>
      <c r="G39" s="157"/>
      <c r="H39" s="157"/>
      <c r="I39" s="158">
        <f>I35*1.9</f>
        <v>285.6981144519993</v>
      </c>
      <c r="J39" s="158"/>
      <c r="K39" s="158"/>
    </row>
    <row r="40" spans="9:10" ht="12.75">
      <c r="I40" s="159"/>
      <c r="J40" s="159"/>
    </row>
    <row r="41" spans="7:10" ht="12.75">
      <c r="G41"/>
      <c r="J41" s="25"/>
    </row>
    <row r="42" spans="7:10" ht="12.75">
      <c r="G42"/>
      <c r="J42" s="9"/>
    </row>
    <row r="43" spans="7:10" ht="12.75">
      <c r="G43"/>
      <c r="J43" s="9"/>
    </row>
    <row r="44" spans="7:10" ht="12.75">
      <c r="G44"/>
      <c r="J44" s="9"/>
    </row>
    <row r="45" ht="12.75">
      <c r="G45"/>
    </row>
    <row r="46" ht="12.75">
      <c r="G46"/>
    </row>
    <row r="47" spans="5:7" ht="12.75">
      <c r="E47" s="26"/>
      <c r="G47"/>
    </row>
    <row r="48" ht="12.75">
      <c r="G48"/>
    </row>
    <row r="49" ht="12.75">
      <c r="G49"/>
    </row>
    <row r="50" ht="12.75">
      <c r="G50"/>
    </row>
  </sheetData>
  <sheetProtection/>
  <mergeCells count="80">
    <mergeCell ref="A39:H39"/>
    <mergeCell ref="I39:K39"/>
    <mergeCell ref="I40:J40"/>
    <mergeCell ref="A36:H36"/>
    <mergeCell ref="I36:K36"/>
    <mergeCell ref="A37:H37"/>
    <mergeCell ref="I37:K37"/>
    <mergeCell ref="A38:H38"/>
    <mergeCell ref="I38:K38"/>
    <mergeCell ref="C32:D32"/>
    <mergeCell ref="F32:G32"/>
    <mergeCell ref="H32:I32"/>
    <mergeCell ref="A33:I33"/>
    <mergeCell ref="A34:K34"/>
    <mergeCell ref="A35:H35"/>
    <mergeCell ref="I35:K35"/>
    <mergeCell ref="C30:D30"/>
    <mergeCell ref="F30:G30"/>
    <mergeCell ref="H30:I30"/>
    <mergeCell ref="C31:D31"/>
    <mergeCell ref="F31:G31"/>
    <mergeCell ref="H31:I31"/>
    <mergeCell ref="C28:D28"/>
    <mergeCell ref="F28:G28"/>
    <mergeCell ref="H28:I28"/>
    <mergeCell ref="C29:D29"/>
    <mergeCell ref="F29:G29"/>
    <mergeCell ref="H29:I29"/>
    <mergeCell ref="C26:D26"/>
    <mergeCell ref="F26:G26"/>
    <mergeCell ref="H26:I26"/>
    <mergeCell ref="C27:D27"/>
    <mergeCell ref="F27:G27"/>
    <mergeCell ref="H27:I27"/>
    <mergeCell ref="C24:D24"/>
    <mergeCell ref="F24:G24"/>
    <mergeCell ref="H24:I24"/>
    <mergeCell ref="C25:D25"/>
    <mergeCell ref="F25:G25"/>
    <mergeCell ref="H25:I25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E16:I16"/>
    <mergeCell ref="J16:K16"/>
    <mergeCell ref="E17:I17"/>
    <mergeCell ref="J17:K17"/>
    <mergeCell ref="A18:K18"/>
    <mergeCell ref="C19:D19"/>
    <mergeCell ref="F19:G19"/>
    <mergeCell ref="H19:I19"/>
    <mergeCell ref="A11:C11"/>
    <mergeCell ref="E11:G11"/>
    <mergeCell ref="I11:K11"/>
    <mergeCell ref="J12:K12"/>
    <mergeCell ref="A13:C13"/>
    <mergeCell ref="B15:C15"/>
    <mergeCell ref="E15:I15"/>
    <mergeCell ref="J15:K15"/>
    <mergeCell ref="A6:C6"/>
    <mergeCell ref="E6:G6"/>
    <mergeCell ref="I6:K6"/>
    <mergeCell ref="B10:C10"/>
    <mergeCell ref="F10:G10"/>
    <mergeCell ref="J10:K10"/>
    <mergeCell ref="A1:K1"/>
    <mergeCell ref="D2:G3"/>
    <mergeCell ref="A4:K4"/>
    <mergeCell ref="A5:C5"/>
    <mergeCell ref="E5:G5"/>
    <mergeCell ref="I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28.421875" style="0" bestFit="1" customWidth="1"/>
    <col min="2" max="2" width="16.00390625" style="0" customWidth="1"/>
    <col min="3" max="3" width="7.00390625" style="9" bestFit="1" customWidth="1"/>
    <col min="4" max="4" width="4.57421875" style="0" customWidth="1"/>
    <col min="5" max="5" width="28.00390625" style="0" customWidth="1"/>
    <col min="6" max="6" width="16.00390625" style="0" customWidth="1"/>
    <col min="7" max="7" width="18.140625" style="9" bestFit="1" customWidth="1"/>
    <col min="8" max="8" width="3.421875" style="0" customWidth="1"/>
    <col min="9" max="9" width="28.28125" style="0" customWidth="1"/>
    <col min="10" max="10" width="16.00390625" style="0" customWidth="1"/>
    <col min="11" max="11" width="14.421875" style="9" customWidth="1"/>
    <col min="12" max="12" width="2.421875" style="0" customWidth="1"/>
  </cols>
  <sheetData>
    <row r="1" spans="1:11" ht="1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" customHeight="1">
      <c r="A2" s="1"/>
      <c r="B2" s="2"/>
      <c r="C2" s="2"/>
      <c r="D2" s="133" t="s">
        <v>310</v>
      </c>
      <c r="E2" s="133"/>
      <c r="F2" s="133"/>
      <c r="G2" s="133"/>
      <c r="H2" s="2"/>
      <c r="I2" s="2"/>
      <c r="J2" s="2"/>
      <c r="K2" s="3"/>
    </row>
    <row r="3" spans="1:11" ht="15" customHeight="1">
      <c r="A3" s="1"/>
      <c r="B3" s="2"/>
      <c r="C3" s="2"/>
      <c r="D3" s="133"/>
      <c r="E3" s="133"/>
      <c r="F3" s="133"/>
      <c r="G3" s="133"/>
      <c r="H3" s="2"/>
      <c r="I3" s="2"/>
      <c r="J3" s="2"/>
      <c r="K3" s="3"/>
    </row>
    <row r="4" spans="1:11" ht="17.25" customHeight="1">
      <c r="A4" s="134" t="s">
        <v>1</v>
      </c>
      <c r="B4" s="135"/>
      <c r="C4" s="135"/>
      <c r="D4" s="135"/>
      <c r="E4" s="135"/>
      <c r="F4" s="135"/>
      <c r="G4" s="135"/>
      <c r="H4" s="135"/>
      <c r="I4" s="136"/>
      <c r="J4" s="136"/>
      <c r="K4" s="137"/>
    </row>
    <row r="5" spans="1:11" ht="12.75">
      <c r="A5" s="138" t="s">
        <v>2</v>
      </c>
      <c r="B5" s="138"/>
      <c r="C5" s="138"/>
      <c r="E5" s="160" t="s">
        <v>307</v>
      </c>
      <c r="F5" s="138"/>
      <c r="G5" s="138"/>
      <c r="I5" s="138" t="s">
        <v>265</v>
      </c>
      <c r="J5" s="138"/>
      <c r="K5" s="138"/>
    </row>
    <row r="6" spans="1:11" ht="5.25" customHeight="1">
      <c r="A6" s="139"/>
      <c r="B6" s="140"/>
      <c r="C6" s="141"/>
      <c r="E6" s="139"/>
      <c r="F6" s="140"/>
      <c r="G6" s="141"/>
      <c r="I6" s="139"/>
      <c r="J6" s="140"/>
      <c r="K6" s="141"/>
    </row>
    <row r="7" spans="1:11" ht="19.5" customHeight="1">
      <c r="A7" s="4" t="s">
        <v>3</v>
      </c>
      <c r="B7" s="5">
        <f>1927+26</f>
        <v>1953</v>
      </c>
      <c r="C7" s="6">
        <f>B7/1000</f>
        <v>1.953</v>
      </c>
      <c r="E7" s="4" t="s">
        <v>3</v>
      </c>
      <c r="F7" s="5">
        <f>1927+26</f>
        <v>1953</v>
      </c>
      <c r="G7" s="6">
        <f>F7/1000</f>
        <v>1.953</v>
      </c>
      <c r="I7" s="4" t="s">
        <v>3</v>
      </c>
      <c r="J7" s="5"/>
      <c r="K7" s="6">
        <f>J7/1000</f>
        <v>0</v>
      </c>
    </row>
    <row r="8" spans="1:11" ht="19.5" customHeight="1">
      <c r="A8" s="4" t="s">
        <v>4</v>
      </c>
      <c r="B8" s="28">
        <v>75</v>
      </c>
      <c r="C8" s="6">
        <f>B8/1000</f>
        <v>0.075</v>
      </c>
      <c r="E8" s="4" t="s">
        <v>4</v>
      </c>
      <c r="F8" s="28">
        <v>75</v>
      </c>
      <c r="G8" s="6">
        <f>F8/1000</f>
        <v>0.075</v>
      </c>
      <c r="I8" s="4" t="s">
        <v>4</v>
      </c>
      <c r="J8" s="28"/>
      <c r="K8" s="6">
        <f>J8/1000</f>
        <v>0</v>
      </c>
    </row>
    <row r="9" spans="1:11" ht="19.5" customHeight="1">
      <c r="A9" s="4" t="s">
        <v>5</v>
      </c>
      <c r="B9" s="5">
        <v>4000</v>
      </c>
      <c r="C9" s="6">
        <f>B9/1000</f>
        <v>4</v>
      </c>
      <c r="E9" s="4" t="s">
        <v>5</v>
      </c>
      <c r="F9" s="5">
        <v>580</v>
      </c>
      <c r="G9" s="6">
        <f>F9/1000</f>
        <v>0.58</v>
      </c>
      <c r="I9" s="4" t="s">
        <v>5</v>
      </c>
      <c r="J9" s="28"/>
      <c r="K9" s="6">
        <f>J9/1000</f>
        <v>0</v>
      </c>
    </row>
    <row r="10" spans="1:11" ht="19.5" customHeight="1">
      <c r="A10" s="4" t="s">
        <v>6</v>
      </c>
      <c r="B10" s="142">
        <f>C7+(2*C8)</f>
        <v>2.103</v>
      </c>
      <c r="C10" s="143"/>
      <c r="E10" s="4" t="s">
        <v>6</v>
      </c>
      <c r="F10" s="142">
        <f>G7+(2*G8)</f>
        <v>2.103</v>
      </c>
      <c r="G10" s="143"/>
      <c r="I10" s="4" t="s">
        <v>6</v>
      </c>
      <c r="J10" s="142">
        <f>K7+(2*K8)</f>
        <v>0</v>
      </c>
      <c r="K10" s="143"/>
    </row>
    <row r="11" spans="1:11" ht="6" customHeight="1">
      <c r="A11" s="139"/>
      <c r="B11" s="140"/>
      <c r="C11" s="144"/>
      <c r="E11" s="139"/>
      <c r="F11" s="140"/>
      <c r="G11" s="144"/>
      <c r="I11" s="139"/>
      <c r="J11" s="140"/>
      <c r="K11" s="141"/>
    </row>
    <row r="12" spans="1:11" ht="15">
      <c r="A12" s="4" t="s">
        <v>7</v>
      </c>
      <c r="B12" s="52">
        <f>((B10*PI()*C9))+6</f>
        <v>32.42707740199734</v>
      </c>
      <c r="C12" s="49"/>
      <c r="E12" s="14" t="s">
        <v>23</v>
      </c>
      <c r="F12" s="47">
        <f>(((PI()/4)*((F10^2)+4*(G9^2)))*2)</f>
        <v>9.060681509385265</v>
      </c>
      <c r="G12" s="48"/>
      <c r="I12" s="4" t="s">
        <v>7</v>
      </c>
      <c r="J12" s="145">
        <f>((J10*PI()*K9))*2*1.1</f>
        <v>0</v>
      </c>
      <c r="K12" s="145"/>
    </row>
    <row r="13" spans="1:3" ht="12.75">
      <c r="A13" s="146"/>
      <c r="B13" s="146"/>
      <c r="C13" s="146"/>
    </row>
    <row r="14" spans="1:3" ht="12.75">
      <c r="A14" s="27"/>
      <c r="B14" s="27"/>
      <c r="C14" s="27"/>
    </row>
    <row r="15" spans="1:11" ht="15.75">
      <c r="A15" s="8"/>
      <c r="B15" s="147"/>
      <c r="C15" s="147"/>
      <c r="E15" s="148" t="s">
        <v>8</v>
      </c>
      <c r="F15" s="149"/>
      <c r="G15" s="149"/>
      <c r="H15" s="149"/>
      <c r="I15" s="150"/>
      <c r="J15" s="151">
        <f>B12</f>
        <v>32.42707740199734</v>
      </c>
      <c r="K15" s="151"/>
    </row>
    <row r="16" spans="1:11" ht="15.75">
      <c r="A16" s="7"/>
      <c r="B16" s="10"/>
      <c r="E16" s="148" t="s">
        <v>9</v>
      </c>
      <c r="F16" s="149"/>
      <c r="G16" s="149"/>
      <c r="H16" s="149"/>
      <c r="I16" s="150"/>
      <c r="J16" s="151">
        <f>F12</f>
        <v>9.060681509385265</v>
      </c>
      <c r="K16" s="151"/>
    </row>
    <row r="17" spans="1:11" ht="15">
      <c r="A17" s="7"/>
      <c r="B17" s="10"/>
      <c r="E17" s="148" t="s">
        <v>266</v>
      </c>
      <c r="F17" s="149"/>
      <c r="G17" s="149"/>
      <c r="H17" s="149"/>
      <c r="I17" s="150"/>
      <c r="J17" s="151">
        <f>J12</f>
        <v>0</v>
      </c>
      <c r="K17" s="151"/>
    </row>
    <row r="18" spans="1:11" ht="18.75" customHeight="1">
      <c r="A18" s="134" t="s">
        <v>10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52"/>
    </row>
    <row r="19" spans="1:11" s="7" customFormat="1" ht="15.75" customHeight="1">
      <c r="A19" s="22"/>
      <c r="B19" s="23" t="s">
        <v>125</v>
      </c>
      <c r="C19" s="127">
        <f aca="true" t="shared" si="0" ref="C19:C24">VLOOKUP(B19,DIÂMETRO,2,0)</f>
        <v>1.52</v>
      </c>
      <c r="D19" s="128"/>
      <c r="E19" s="11" t="s">
        <v>12</v>
      </c>
      <c r="F19" s="125">
        <v>1</v>
      </c>
      <c r="G19" s="126"/>
      <c r="H19" s="129" t="s">
        <v>13</v>
      </c>
      <c r="I19" s="129"/>
      <c r="J19" s="12">
        <f aca="true" t="shared" si="1" ref="J19:J24">C19*F19</f>
        <v>1.52</v>
      </c>
      <c r="K19" s="13"/>
    </row>
    <row r="20" spans="1:11" s="7" customFormat="1" ht="15.75" customHeight="1">
      <c r="A20" s="22"/>
      <c r="B20" s="23" t="s">
        <v>99</v>
      </c>
      <c r="C20" s="127">
        <f t="shared" si="0"/>
        <v>0.95</v>
      </c>
      <c r="D20" s="128"/>
      <c r="E20" s="11" t="s">
        <v>12</v>
      </c>
      <c r="F20" s="125">
        <v>2</v>
      </c>
      <c r="G20" s="126"/>
      <c r="H20" s="129" t="s">
        <v>13</v>
      </c>
      <c r="I20" s="129"/>
      <c r="J20" s="12">
        <f t="shared" si="1"/>
        <v>1.9</v>
      </c>
      <c r="K20" s="13"/>
    </row>
    <row r="21" spans="1:11" s="7" customFormat="1" ht="15.75" customHeight="1">
      <c r="A21" s="22"/>
      <c r="B21" s="23" t="s">
        <v>56</v>
      </c>
      <c r="C21" s="127">
        <f t="shared" si="0"/>
        <v>0.65</v>
      </c>
      <c r="D21" s="128"/>
      <c r="E21" s="11" t="s">
        <v>12</v>
      </c>
      <c r="F21" s="125">
        <v>2</v>
      </c>
      <c r="G21" s="126"/>
      <c r="H21" s="129" t="s">
        <v>13</v>
      </c>
      <c r="I21" s="129"/>
      <c r="J21" s="12">
        <f t="shared" si="1"/>
        <v>1.3</v>
      </c>
      <c r="K21" s="13"/>
    </row>
    <row r="22" spans="1:11" s="7" customFormat="1" ht="15.75" customHeight="1">
      <c r="A22" s="22"/>
      <c r="B22" s="23" t="s">
        <v>64</v>
      </c>
      <c r="C22" s="127">
        <f t="shared" si="0"/>
        <v>0.69</v>
      </c>
      <c r="D22" s="128"/>
      <c r="E22" s="11" t="s">
        <v>12</v>
      </c>
      <c r="F22" s="125">
        <v>2</v>
      </c>
      <c r="G22" s="126"/>
      <c r="H22" s="129" t="s">
        <v>13</v>
      </c>
      <c r="I22" s="129"/>
      <c r="J22" s="12">
        <f t="shared" si="1"/>
        <v>1.38</v>
      </c>
      <c r="K22" s="13"/>
    </row>
    <row r="23" spans="1:11" s="7" customFormat="1" ht="15.75" customHeight="1">
      <c r="A23" s="22"/>
      <c r="B23" s="23" t="s">
        <v>82</v>
      </c>
      <c r="C23" s="127">
        <f t="shared" si="0"/>
        <v>0.78</v>
      </c>
      <c r="D23" s="128"/>
      <c r="E23" s="11" t="s">
        <v>12</v>
      </c>
      <c r="F23" s="125">
        <v>1</v>
      </c>
      <c r="G23" s="126"/>
      <c r="H23" s="129" t="s">
        <v>13</v>
      </c>
      <c r="I23" s="129"/>
      <c r="J23" s="12">
        <f t="shared" si="1"/>
        <v>0.78</v>
      </c>
      <c r="K23" s="13"/>
    </row>
    <row r="24" spans="1:11" s="7" customFormat="1" ht="15.75" customHeight="1">
      <c r="A24" s="22"/>
      <c r="B24" s="23" t="s">
        <v>161</v>
      </c>
      <c r="C24" s="127">
        <f t="shared" si="0"/>
        <v>2.1</v>
      </c>
      <c r="D24" s="128"/>
      <c r="E24" s="11" t="s">
        <v>12</v>
      </c>
      <c r="F24" s="125">
        <v>2</v>
      </c>
      <c r="G24" s="126"/>
      <c r="H24" s="129" t="s">
        <v>13</v>
      </c>
      <c r="I24" s="129"/>
      <c r="J24" s="12">
        <f t="shared" si="1"/>
        <v>4.2</v>
      </c>
      <c r="K24" s="13"/>
    </row>
    <row r="25" spans="1:11" ht="23.25" customHeight="1">
      <c r="A25" s="154" t="s">
        <v>16</v>
      </c>
      <c r="B25" s="154"/>
      <c r="C25" s="154"/>
      <c r="D25" s="154"/>
      <c r="E25" s="154"/>
      <c r="F25" s="154"/>
      <c r="G25" s="154"/>
      <c r="H25" s="154"/>
      <c r="I25" s="155"/>
      <c r="J25" s="50">
        <f>SUM(J19:J24)</f>
        <v>11.08</v>
      </c>
      <c r="K25" s="51"/>
    </row>
    <row r="26" spans="1:11" ht="19.5" customHeight="1">
      <c r="A26" s="156" t="s">
        <v>17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11" ht="12.75">
      <c r="A27" s="157" t="s">
        <v>18</v>
      </c>
      <c r="B27" s="157"/>
      <c r="C27" s="157"/>
      <c r="D27" s="157"/>
      <c r="E27" s="157"/>
      <c r="F27" s="157"/>
      <c r="G27" s="157"/>
      <c r="H27" s="157"/>
      <c r="I27" s="153">
        <f>J15+J16+J17+J25</f>
        <v>52.5677589113826</v>
      </c>
      <c r="J27" s="153"/>
      <c r="K27" s="153"/>
    </row>
    <row r="28" spans="1:11" ht="12.75">
      <c r="A28" s="157" t="s">
        <v>19</v>
      </c>
      <c r="B28" s="157"/>
      <c r="C28" s="157"/>
      <c r="D28" s="157"/>
      <c r="E28" s="157"/>
      <c r="F28" s="157"/>
      <c r="G28" s="157"/>
      <c r="H28" s="157"/>
      <c r="I28" s="153">
        <v>64</v>
      </c>
      <c r="J28" s="153"/>
      <c r="K28" s="153"/>
    </row>
    <row r="29" spans="1:11" ht="12.75">
      <c r="A29" s="157" t="s">
        <v>20</v>
      </c>
      <c r="B29" s="157"/>
      <c r="C29" s="157"/>
      <c r="D29" s="157"/>
      <c r="E29" s="157"/>
      <c r="F29" s="157"/>
      <c r="G29" s="157"/>
      <c r="H29" s="157"/>
      <c r="I29" s="153">
        <f>I27*0.063</f>
        <v>3.3117688114171036</v>
      </c>
      <c r="J29" s="153"/>
      <c r="K29" s="153"/>
    </row>
    <row r="30" spans="1:11" ht="12.75">
      <c r="A30" s="157" t="s">
        <v>21</v>
      </c>
      <c r="B30" s="157"/>
      <c r="C30" s="157"/>
      <c r="D30" s="157"/>
      <c r="E30" s="157"/>
      <c r="F30" s="157"/>
      <c r="G30" s="157"/>
      <c r="H30" s="157"/>
      <c r="I30" s="158">
        <f>I28*I29</f>
        <v>211.95320393069463</v>
      </c>
      <c r="J30" s="158"/>
      <c r="K30" s="158"/>
    </row>
    <row r="31" spans="1:11" ht="12.75">
      <c r="A31" s="157" t="s">
        <v>22</v>
      </c>
      <c r="B31" s="157"/>
      <c r="C31" s="157"/>
      <c r="D31" s="157"/>
      <c r="E31" s="157"/>
      <c r="F31" s="157"/>
      <c r="G31" s="157"/>
      <c r="H31" s="157"/>
      <c r="I31" s="158">
        <f>I27*1.9</f>
        <v>99.87874193162693</v>
      </c>
      <c r="J31" s="158"/>
      <c r="K31" s="158"/>
    </row>
    <row r="32" spans="9:10" ht="12.75">
      <c r="I32" s="159"/>
      <c r="J32" s="159"/>
    </row>
    <row r="33" spans="7:10" ht="12.75">
      <c r="G33"/>
      <c r="J33" s="25"/>
    </row>
    <row r="34" spans="7:10" ht="12.75">
      <c r="G34"/>
      <c r="J34" s="9"/>
    </row>
    <row r="35" spans="7:10" ht="12.75">
      <c r="G35"/>
      <c r="J35" s="9"/>
    </row>
    <row r="36" spans="7:10" ht="12.75">
      <c r="G36"/>
      <c r="J36" s="9"/>
    </row>
    <row r="37" ht="12.75">
      <c r="G37"/>
    </row>
    <row r="38" ht="12.75">
      <c r="G38"/>
    </row>
    <row r="39" spans="5:7" ht="12.75">
      <c r="E39" s="26"/>
      <c r="G39"/>
    </row>
    <row r="40" ht="12.75">
      <c r="G40"/>
    </row>
    <row r="41" ht="12.75">
      <c r="G41"/>
    </row>
    <row r="42" ht="12.75">
      <c r="G42"/>
    </row>
  </sheetData>
  <sheetProtection/>
  <mergeCells count="56">
    <mergeCell ref="A31:H31"/>
    <mergeCell ref="I31:K31"/>
    <mergeCell ref="I32:J32"/>
    <mergeCell ref="A28:H28"/>
    <mergeCell ref="I28:K28"/>
    <mergeCell ref="A29:H29"/>
    <mergeCell ref="I29:K29"/>
    <mergeCell ref="A30:H30"/>
    <mergeCell ref="I30:K30"/>
    <mergeCell ref="A25:I25"/>
    <mergeCell ref="A26:K26"/>
    <mergeCell ref="A27:H27"/>
    <mergeCell ref="I27:K27"/>
    <mergeCell ref="C24:D24"/>
    <mergeCell ref="F24:G24"/>
    <mergeCell ref="H24:I24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E16:I16"/>
    <mergeCell ref="J16:K16"/>
    <mergeCell ref="E17:I17"/>
    <mergeCell ref="J17:K17"/>
    <mergeCell ref="A18:K18"/>
    <mergeCell ref="C19:D19"/>
    <mergeCell ref="F19:G19"/>
    <mergeCell ref="H19:I19"/>
    <mergeCell ref="A11:C11"/>
    <mergeCell ref="E11:G11"/>
    <mergeCell ref="I11:K11"/>
    <mergeCell ref="J12:K12"/>
    <mergeCell ref="A13:C13"/>
    <mergeCell ref="B15:C15"/>
    <mergeCell ref="E15:I15"/>
    <mergeCell ref="J15:K15"/>
    <mergeCell ref="A6:C6"/>
    <mergeCell ref="E6:G6"/>
    <mergeCell ref="I6:K6"/>
    <mergeCell ref="B10:C10"/>
    <mergeCell ref="F10:G10"/>
    <mergeCell ref="J10:K10"/>
    <mergeCell ref="A1:K1"/>
    <mergeCell ref="D2:G3"/>
    <mergeCell ref="A4:K4"/>
    <mergeCell ref="A5:C5"/>
    <mergeCell ref="E5:G5"/>
    <mergeCell ref="I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28.421875" style="0" bestFit="1" customWidth="1"/>
    <col min="2" max="2" width="16.00390625" style="0" customWidth="1"/>
    <col min="3" max="3" width="7.00390625" style="9" bestFit="1" customWidth="1"/>
    <col min="4" max="4" width="4.57421875" style="0" customWidth="1"/>
    <col min="5" max="5" width="28.00390625" style="0" customWidth="1"/>
    <col min="6" max="6" width="16.00390625" style="0" customWidth="1"/>
    <col min="7" max="7" width="18.140625" style="9" bestFit="1" customWidth="1"/>
    <col min="8" max="8" width="3.421875" style="0" customWidth="1"/>
    <col min="9" max="9" width="28.28125" style="0" customWidth="1"/>
    <col min="10" max="10" width="16.00390625" style="0" customWidth="1"/>
    <col min="11" max="11" width="14.421875" style="9" customWidth="1"/>
    <col min="12" max="12" width="2.421875" style="0" customWidth="1"/>
  </cols>
  <sheetData>
    <row r="1" spans="1:11" ht="1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" customHeight="1">
      <c r="A2" s="1"/>
      <c r="B2" s="2"/>
      <c r="C2" s="2"/>
      <c r="D2" s="133" t="s">
        <v>308</v>
      </c>
      <c r="E2" s="133"/>
      <c r="F2" s="133"/>
      <c r="G2" s="133"/>
      <c r="H2" s="2"/>
      <c r="I2" s="2"/>
      <c r="J2" s="2"/>
      <c r="K2" s="3"/>
    </row>
    <row r="3" spans="1:11" ht="15" customHeight="1">
      <c r="A3" s="1"/>
      <c r="B3" s="2"/>
      <c r="C3" s="2"/>
      <c r="D3" s="133"/>
      <c r="E3" s="133"/>
      <c r="F3" s="133"/>
      <c r="G3" s="133"/>
      <c r="H3" s="2"/>
      <c r="I3" s="2"/>
      <c r="J3" s="2"/>
      <c r="K3" s="3"/>
    </row>
    <row r="4" spans="1:11" ht="17.25" customHeight="1">
      <c r="A4" s="134" t="s">
        <v>1</v>
      </c>
      <c r="B4" s="135"/>
      <c r="C4" s="135"/>
      <c r="D4" s="135"/>
      <c r="E4" s="135"/>
      <c r="F4" s="135"/>
      <c r="G4" s="135"/>
      <c r="H4" s="135"/>
      <c r="I4" s="136"/>
      <c r="J4" s="136"/>
      <c r="K4" s="137"/>
    </row>
    <row r="5" spans="1:11" ht="12.75">
      <c r="A5" s="138" t="s">
        <v>2</v>
      </c>
      <c r="B5" s="138"/>
      <c r="C5" s="138"/>
      <c r="E5" s="160" t="s">
        <v>307</v>
      </c>
      <c r="F5" s="138"/>
      <c r="G5" s="138"/>
      <c r="I5" s="138" t="s">
        <v>265</v>
      </c>
      <c r="J5" s="138"/>
      <c r="K5" s="138"/>
    </row>
    <row r="6" spans="1:11" ht="5.25" customHeight="1">
      <c r="A6" s="139"/>
      <c r="B6" s="140"/>
      <c r="C6" s="141"/>
      <c r="E6" s="139"/>
      <c r="F6" s="140"/>
      <c r="G6" s="141"/>
      <c r="I6" s="139"/>
      <c r="J6" s="140"/>
      <c r="K6" s="141"/>
    </row>
    <row r="7" spans="1:11" ht="19.5" customHeight="1">
      <c r="A7" s="4" t="s">
        <v>3</v>
      </c>
      <c r="B7" s="5">
        <f>1927+26</f>
        <v>1953</v>
      </c>
      <c r="C7" s="6">
        <f>B7/1000</f>
        <v>1.953</v>
      </c>
      <c r="E7" s="4" t="s">
        <v>3</v>
      </c>
      <c r="F7" s="5">
        <f>1927+26</f>
        <v>1953</v>
      </c>
      <c r="G7" s="6">
        <f>F7/1000</f>
        <v>1.953</v>
      </c>
      <c r="I7" s="4" t="s">
        <v>3</v>
      </c>
      <c r="J7" s="5"/>
      <c r="K7" s="6">
        <f>J7/1000</f>
        <v>0</v>
      </c>
    </row>
    <row r="8" spans="1:11" ht="19.5" customHeight="1">
      <c r="A8" s="4" t="s">
        <v>4</v>
      </c>
      <c r="B8" s="28">
        <v>75</v>
      </c>
      <c r="C8" s="6">
        <f>B8/1000</f>
        <v>0.075</v>
      </c>
      <c r="E8" s="4" t="s">
        <v>4</v>
      </c>
      <c r="F8" s="28">
        <v>75</v>
      </c>
      <c r="G8" s="6">
        <f>F8/1000</f>
        <v>0.075</v>
      </c>
      <c r="I8" s="4" t="s">
        <v>4</v>
      </c>
      <c r="J8" s="28"/>
      <c r="K8" s="6">
        <f>J8/1000</f>
        <v>0</v>
      </c>
    </row>
    <row r="9" spans="1:11" ht="19.5" customHeight="1">
      <c r="A9" s="4" t="s">
        <v>5</v>
      </c>
      <c r="B9" s="5">
        <v>4000</v>
      </c>
      <c r="C9" s="6">
        <f>B9/1000</f>
        <v>4</v>
      </c>
      <c r="E9" s="4" t="s">
        <v>5</v>
      </c>
      <c r="F9" s="5">
        <v>580</v>
      </c>
      <c r="G9" s="6">
        <f>F9/1000</f>
        <v>0.58</v>
      </c>
      <c r="I9" s="4" t="s">
        <v>5</v>
      </c>
      <c r="J9" s="28"/>
      <c r="K9" s="6">
        <f>J9/1000</f>
        <v>0</v>
      </c>
    </row>
    <row r="10" spans="1:11" ht="19.5" customHeight="1">
      <c r="A10" s="4" t="s">
        <v>6</v>
      </c>
      <c r="B10" s="142">
        <f>C7+(2*C8)</f>
        <v>2.103</v>
      </c>
      <c r="C10" s="143"/>
      <c r="E10" s="4" t="s">
        <v>6</v>
      </c>
      <c r="F10" s="142">
        <f>G7+(2*G8)</f>
        <v>2.103</v>
      </c>
      <c r="G10" s="143"/>
      <c r="I10" s="4" t="s">
        <v>6</v>
      </c>
      <c r="J10" s="142">
        <f>K7+(2*K8)</f>
        <v>0</v>
      </c>
      <c r="K10" s="143"/>
    </row>
    <row r="11" spans="1:11" ht="6" customHeight="1">
      <c r="A11" s="139"/>
      <c r="B11" s="140"/>
      <c r="C11" s="144"/>
      <c r="E11" s="139"/>
      <c r="F11" s="140"/>
      <c r="G11" s="144"/>
      <c r="I11" s="139"/>
      <c r="J11" s="140"/>
      <c r="K11" s="141"/>
    </row>
    <row r="12" spans="1:11" ht="15">
      <c r="A12" s="4" t="s">
        <v>7</v>
      </c>
      <c r="B12" s="52">
        <f>((B10*PI()*C9))+6</f>
        <v>32.42707740199734</v>
      </c>
      <c r="C12" s="49"/>
      <c r="E12" s="14" t="s">
        <v>23</v>
      </c>
      <c r="F12" s="47">
        <f>(((PI()/4)*((F10^2)+4*(G9^2)))*2)</f>
        <v>9.060681509385265</v>
      </c>
      <c r="G12" s="48"/>
      <c r="I12" s="4" t="s">
        <v>7</v>
      </c>
      <c r="J12" s="145">
        <f>((J10*PI()*K9))*2*1.1</f>
        <v>0</v>
      </c>
      <c r="K12" s="145"/>
    </row>
    <row r="13" spans="1:3" ht="12.75">
      <c r="A13" s="146"/>
      <c r="B13" s="146"/>
      <c r="C13" s="146"/>
    </row>
    <row r="14" spans="1:3" ht="12.75">
      <c r="A14" s="27"/>
      <c r="B14" s="27"/>
      <c r="C14" s="27"/>
    </row>
    <row r="15" spans="1:11" ht="15.75">
      <c r="A15" s="8"/>
      <c r="B15" s="147"/>
      <c r="C15" s="147"/>
      <c r="E15" s="148" t="s">
        <v>8</v>
      </c>
      <c r="F15" s="149"/>
      <c r="G15" s="149"/>
      <c r="H15" s="149"/>
      <c r="I15" s="150"/>
      <c r="J15" s="151">
        <f>B12</f>
        <v>32.42707740199734</v>
      </c>
      <c r="K15" s="151"/>
    </row>
    <row r="16" spans="1:11" ht="15.75">
      <c r="A16" s="7"/>
      <c r="B16" s="10"/>
      <c r="E16" s="148" t="s">
        <v>9</v>
      </c>
      <c r="F16" s="149"/>
      <c r="G16" s="149"/>
      <c r="H16" s="149"/>
      <c r="I16" s="150"/>
      <c r="J16" s="151">
        <f>F12</f>
        <v>9.060681509385265</v>
      </c>
      <c r="K16" s="151"/>
    </row>
    <row r="17" spans="1:11" ht="15">
      <c r="A17" s="7"/>
      <c r="B17" s="10"/>
      <c r="E17" s="148" t="s">
        <v>266</v>
      </c>
      <c r="F17" s="149"/>
      <c r="G17" s="149"/>
      <c r="H17" s="149"/>
      <c r="I17" s="150"/>
      <c r="J17" s="151">
        <f>J12</f>
        <v>0</v>
      </c>
      <c r="K17" s="151"/>
    </row>
    <row r="18" spans="1:11" ht="18.75" customHeight="1">
      <c r="A18" s="134" t="s">
        <v>10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52"/>
    </row>
    <row r="19" spans="1:11" s="7" customFormat="1" ht="15.75" customHeight="1">
      <c r="A19" s="22"/>
      <c r="B19" s="23" t="s">
        <v>125</v>
      </c>
      <c r="C19" s="127">
        <f aca="true" t="shared" si="0" ref="C19:C24">VLOOKUP(B19,DIÂMETRO,2,0)</f>
        <v>1.52</v>
      </c>
      <c r="D19" s="128"/>
      <c r="E19" s="11" t="s">
        <v>12</v>
      </c>
      <c r="F19" s="125">
        <v>1</v>
      </c>
      <c r="G19" s="126"/>
      <c r="H19" s="129" t="s">
        <v>13</v>
      </c>
      <c r="I19" s="129"/>
      <c r="J19" s="12">
        <f aca="true" t="shared" si="1" ref="J19:J24">C19*F19</f>
        <v>1.52</v>
      </c>
      <c r="K19" s="13"/>
    </row>
    <row r="20" spans="1:11" s="7" customFormat="1" ht="15.75" customHeight="1">
      <c r="A20" s="22"/>
      <c r="B20" s="23" t="s">
        <v>99</v>
      </c>
      <c r="C20" s="127">
        <f t="shared" si="0"/>
        <v>0.95</v>
      </c>
      <c r="D20" s="128"/>
      <c r="E20" s="11" t="s">
        <v>12</v>
      </c>
      <c r="F20" s="125">
        <v>2</v>
      </c>
      <c r="G20" s="126"/>
      <c r="H20" s="129" t="s">
        <v>13</v>
      </c>
      <c r="I20" s="129"/>
      <c r="J20" s="12">
        <f t="shared" si="1"/>
        <v>1.9</v>
      </c>
      <c r="K20" s="13"/>
    </row>
    <row r="21" spans="1:11" s="7" customFormat="1" ht="15.75" customHeight="1">
      <c r="A21" s="22"/>
      <c r="B21" s="23" t="s">
        <v>56</v>
      </c>
      <c r="C21" s="127">
        <f t="shared" si="0"/>
        <v>0.65</v>
      </c>
      <c r="D21" s="128"/>
      <c r="E21" s="11" t="s">
        <v>12</v>
      </c>
      <c r="F21" s="125">
        <v>2</v>
      </c>
      <c r="G21" s="126"/>
      <c r="H21" s="129" t="s">
        <v>13</v>
      </c>
      <c r="I21" s="129"/>
      <c r="J21" s="12">
        <f t="shared" si="1"/>
        <v>1.3</v>
      </c>
      <c r="K21" s="13"/>
    </row>
    <row r="22" spans="1:11" s="7" customFormat="1" ht="15.75" customHeight="1">
      <c r="A22" s="22"/>
      <c r="B22" s="23" t="s">
        <v>64</v>
      </c>
      <c r="C22" s="127">
        <f t="shared" si="0"/>
        <v>0.69</v>
      </c>
      <c r="D22" s="128"/>
      <c r="E22" s="11" t="s">
        <v>12</v>
      </c>
      <c r="F22" s="125">
        <v>2</v>
      </c>
      <c r="G22" s="126"/>
      <c r="H22" s="129" t="s">
        <v>13</v>
      </c>
      <c r="I22" s="129"/>
      <c r="J22" s="12">
        <f t="shared" si="1"/>
        <v>1.38</v>
      </c>
      <c r="K22" s="13"/>
    </row>
    <row r="23" spans="1:11" s="7" customFormat="1" ht="15.75" customHeight="1">
      <c r="A23" s="22"/>
      <c r="B23" s="23" t="s">
        <v>82</v>
      </c>
      <c r="C23" s="127">
        <f t="shared" si="0"/>
        <v>0.78</v>
      </c>
      <c r="D23" s="128"/>
      <c r="E23" s="11" t="s">
        <v>12</v>
      </c>
      <c r="F23" s="125">
        <v>1</v>
      </c>
      <c r="G23" s="126"/>
      <c r="H23" s="129" t="s">
        <v>13</v>
      </c>
      <c r="I23" s="129"/>
      <c r="J23" s="12">
        <f t="shared" si="1"/>
        <v>0.78</v>
      </c>
      <c r="K23" s="13"/>
    </row>
    <row r="24" spans="1:11" s="7" customFormat="1" ht="15.75" customHeight="1">
      <c r="A24" s="22"/>
      <c r="B24" s="23" t="s">
        <v>161</v>
      </c>
      <c r="C24" s="127">
        <f t="shared" si="0"/>
        <v>2.1</v>
      </c>
      <c r="D24" s="128"/>
      <c r="E24" s="11" t="s">
        <v>12</v>
      </c>
      <c r="F24" s="125">
        <v>2</v>
      </c>
      <c r="G24" s="126"/>
      <c r="H24" s="129" t="s">
        <v>13</v>
      </c>
      <c r="I24" s="129"/>
      <c r="J24" s="12">
        <f t="shared" si="1"/>
        <v>4.2</v>
      </c>
      <c r="K24" s="13"/>
    </row>
    <row r="25" spans="1:11" ht="23.25" customHeight="1">
      <c r="A25" s="154" t="s">
        <v>16</v>
      </c>
      <c r="B25" s="154"/>
      <c r="C25" s="154"/>
      <c r="D25" s="154"/>
      <c r="E25" s="154"/>
      <c r="F25" s="154"/>
      <c r="G25" s="154"/>
      <c r="H25" s="154"/>
      <c r="I25" s="155"/>
      <c r="J25" s="50">
        <f>SUM(J19:J24)</f>
        <v>11.08</v>
      </c>
      <c r="K25" s="51"/>
    </row>
    <row r="26" spans="1:11" ht="19.5" customHeight="1">
      <c r="A26" s="156" t="s">
        <v>17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11" ht="12.75">
      <c r="A27" s="157" t="s">
        <v>18</v>
      </c>
      <c r="B27" s="157"/>
      <c r="C27" s="157"/>
      <c r="D27" s="157"/>
      <c r="E27" s="157"/>
      <c r="F27" s="157"/>
      <c r="G27" s="157"/>
      <c r="H27" s="157"/>
      <c r="I27" s="153">
        <f>J15+J16+J17+J25</f>
        <v>52.5677589113826</v>
      </c>
      <c r="J27" s="153"/>
      <c r="K27" s="153"/>
    </row>
    <row r="28" spans="1:11" ht="12.75">
      <c r="A28" s="157" t="s">
        <v>19</v>
      </c>
      <c r="B28" s="157"/>
      <c r="C28" s="157"/>
      <c r="D28" s="157"/>
      <c r="E28" s="157"/>
      <c r="F28" s="157"/>
      <c r="G28" s="157"/>
      <c r="H28" s="157"/>
      <c r="I28" s="153">
        <v>64</v>
      </c>
      <c r="J28" s="153"/>
      <c r="K28" s="153"/>
    </row>
    <row r="29" spans="1:11" ht="12.75">
      <c r="A29" s="157" t="s">
        <v>20</v>
      </c>
      <c r="B29" s="157"/>
      <c r="C29" s="157"/>
      <c r="D29" s="157"/>
      <c r="E29" s="157"/>
      <c r="F29" s="157"/>
      <c r="G29" s="157"/>
      <c r="H29" s="157"/>
      <c r="I29" s="153">
        <f>I27*0.063</f>
        <v>3.3117688114171036</v>
      </c>
      <c r="J29" s="153"/>
      <c r="K29" s="153"/>
    </row>
    <row r="30" spans="1:11" ht="12.75">
      <c r="A30" s="157" t="s">
        <v>21</v>
      </c>
      <c r="B30" s="157"/>
      <c r="C30" s="157"/>
      <c r="D30" s="157"/>
      <c r="E30" s="157"/>
      <c r="F30" s="157"/>
      <c r="G30" s="157"/>
      <c r="H30" s="157"/>
      <c r="I30" s="158">
        <f>I28*I29</f>
        <v>211.95320393069463</v>
      </c>
      <c r="J30" s="158"/>
      <c r="K30" s="158"/>
    </row>
    <row r="31" spans="1:11" ht="12.75">
      <c r="A31" s="157" t="s">
        <v>22</v>
      </c>
      <c r="B31" s="157"/>
      <c r="C31" s="157"/>
      <c r="D31" s="157"/>
      <c r="E31" s="157"/>
      <c r="F31" s="157"/>
      <c r="G31" s="157"/>
      <c r="H31" s="157"/>
      <c r="I31" s="158">
        <f>I27*1.9</f>
        <v>99.87874193162693</v>
      </c>
      <c r="J31" s="158"/>
      <c r="K31" s="158"/>
    </row>
    <row r="32" spans="9:10" ht="12.75">
      <c r="I32" s="159"/>
      <c r="J32" s="159"/>
    </row>
    <row r="33" spans="7:10" ht="12.75">
      <c r="G33"/>
      <c r="J33" s="25"/>
    </row>
    <row r="34" spans="7:10" ht="12.75">
      <c r="G34"/>
      <c r="J34" s="9"/>
    </row>
    <row r="35" spans="7:10" ht="12.75">
      <c r="G35"/>
      <c r="J35" s="9"/>
    </row>
    <row r="36" spans="7:10" ht="12.75">
      <c r="G36"/>
      <c r="J36" s="9"/>
    </row>
    <row r="37" ht="12.75">
      <c r="G37"/>
    </row>
    <row r="38" ht="12.75">
      <c r="G38"/>
    </row>
    <row r="39" spans="5:7" ht="12.75">
      <c r="E39" s="26"/>
      <c r="G39"/>
    </row>
    <row r="40" ht="12.75">
      <c r="G40"/>
    </row>
    <row r="41" ht="12.75">
      <c r="G41"/>
    </row>
    <row r="42" ht="12.75">
      <c r="G42"/>
    </row>
  </sheetData>
  <sheetProtection/>
  <mergeCells count="56">
    <mergeCell ref="A31:H31"/>
    <mergeCell ref="I31:K31"/>
    <mergeCell ref="I32:J32"/>
    <mergeCell ref="A28:H28"/>
    <mergeCell ref="I28:K28"/>
    <mergeCell ref="A29:H29"/>
    <mergeCell ref="I29:K29"/>
    <mergeCell ref="A30:H30"/>
    <mergeCell ref="I30:K30"/>
    <mergeCell ref="C24:D24"/>
    <mergeCell ref="F24:G24"/>
    <mergeCell ref="H24:I24"/>
    <mergeCell ref="A25:I25"/>
    <mergeCell ref="A26:K26"/>
    <mergeCell ref="A27:H27"/>
    <mergeCell ref="I27:K27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E16:I16"/>
    <mergeCell ref="J16:K16"/>
    <mergeCell ref="E17:I17"/>
    <mergeCell ref="J17:K17"/>
    <mergeCell ref="A18:K18"/>
    <mergeCell ref="C19:D19"/>
    <mergeCell ref="F19:G19"/>
    <mergeCell ref="H19:I19"/>
    <mergeCell ref="A11:C11"/>
    <mergeCell ref="E11:G11"/>
    <mergeCell ref="I11:K11"/>
    <mergeCell ref="J12:K12"/>
    <mergeCell ref="A13:C13"/>
    <mergeCell ref="B15:C15"/>
    <mergeCell ref="E15:I15"/>
    <mergeCell ref="J15:K15"/>
    <mergeCell ref="A6:C6"/>
    <mergeCell ref="E6:G6"/>
    <mergeCell ref="I6:K6"/>
    <mergeCell ref="B10:C10"/>
    <mergeCell ref="F10:G10"/>
    <mergeCell ref="J10:K10"/>
    <mergeCell ref="A1:K1"/>
    <mergeCell ref="D2:G3"/>
    <mergeCell ref="A4:K4"/>
    <mergeCell ref="A5:C5"/>
    <mergeCell ref="E5:G5"/>
    <mergeCell ref="I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28.421875" style="0" bestFit="1" customWidth="1"/>
    <col min="2" max="2" width="16.00390625" style="0" customWidth="1"/>
    <col min="3" max="3" width="7.00390625" style="9" bestFit="1" customWidth="1"/>
    <col min="4" max="4" width="4.57421875" style="0" customWidth="1"/>
    <col min="5" max="5" width="28.00390625" style="0" customWidth="1"/>
    <col min="6" max="6" width="16.00390625" style="0" customWidth="1"/>
    <col min="7" max="7" width="18.140625" style="9" bestFit="1" customWidth="1"/>
    <col min="8" max="8" width="3.421875" style="0" customWidth="1"/>
    <col min="9" max="9" width="28.28125" style="0" customWidth="1"/>
    <col min="10" max="10" width="16.00390625" style="0" customWidth="1"/>
    <col min="11" max="11" width="14.421875" style="9" customWidth="1"/>
    <col min="12" max="12" width="2.421875" style="0" customWidth="1"/>
  </cols>
  <sheetData>
    <row r="1" spans="1:11" ht="1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" customHeight="1">
      <c r="A2" s="1"/>
      <c r="B2" s="2"/>
      <c r="C2" s="2"/>
      <c r="D2" s="133" t="s">
        <v>309</v>
      </c>
      <c r="E2" s="133"/>
      <c r="F2" s="133"/>
      <c r="G2" s="133"/>
      <c r="H2" s="2"/>
      <c r="I2" s="2"/>
      <c r="J2" s="2"/>
      <c r="K2" s="3"/>
    </row>
    <row r="3" spans="1:11" ht="15" customHeight="1">
      <c r="A3" s="1"/>
      <c r="B3" s="2"/>
      <c r="C3" s="2"/>
      <c r="D3" s="133"/>
      <c r="E3" s="133"/>
      <c r="F3" s="133"/>
      <c r="G3" s="133"/>
      <c r="H3" s="2"/>
      <c r="I3" s="2"/>
      <c r="J3" s="2"/>
      <c r="K3" s="3"/>
    </row>
    <row r="4" spans="1:11" ht="17.25" customHeight="1">
      <c r="A4" s="134" t="s">
        <v>1</v>
      </c>
      <c r="B4" s="135"/>
      <c r="C4" s="135"/>
      <c r="D4" s="135"/>
      <c r="E4" s="135"/>
      <c r="F4" s="135"/>
      <c r="G4" s="135"/>
      <c r="H4" s="135"/>
      <c r="I4" s="136"/>
      <c r="J4" s="136"/>
      <c r="K4" s="137"/>
    </row>
    <row r="5" spans="1:11" ht="12.75">
      <c r="A5" s="138" t="s">
        <v>2</v>
      </c>
      <c r="B5" s="138"/>
      <c r="C5" s="138"/>
      <c r="E5" s="160" t="s">
        <v>307</v>
      </c>
      <c r="F5" s="138"/>
      <c r="G5" s="138"/>
      <c r="I5" s="138" t="s">
        <v>265</v>
      </c>
      <c r="J5" s="138"/>
      <c r="K5" s="138"/>
    </row>
    <row r="6" spans="1:11" ht="5.25" customHeight="1">
      <c r="A6" s="139"/>
      <c r="B6" s="140"/>
      <c r="C6" s="141"/>
      <c r="E6" s="139"/>
      <c r="F6" s="140"/>
      <c r="G6" s="141"/>
      <c r="I6" s="139"/>
      <c r="J6" s="140"/>
      <c r="K6" s="141"/>
    </row>
    <row r="7" spans="1:11" ht="19.5" customHeight="1">
      <c r="A7" s="4" t="s">
        <v>3</v>
      </c>
      <c r="B7" s="5">
        <f>1927+26</f>
        <v>1953</v>
      </c>
      <c r="C7" s="6">
        <f>B7/1000</f>
        <v>1.953</v>
      </c>
      <c r="E7" s="4" t="s">
        <v>3</v>
      </c>
      <c r="F7" s="5">
        <f>1927+26</f>
        <v>1953</v>
      </c>
      <c r="G7" s="6">
        <f>F7/1000</f>
        <v>1.953</v>
      </c>
      <c r="I7" s="4" t="s">
        <v>3</v>
      </c>
      <c r="J7" s="5"/>
      <c r="K7" s="6">
        <f>J7/1000</f>
        <v>0</v>
      </c>
    </row>
    <row r="8" spans="1:11" ht="19.5" customHeight="1">
      <c r="A8" s="4" t="s">
        <v>4</v>
      </c>
      <c r="B8" s="28">
        <v>75</v>
      </c>
      <c r="C8" s="6">
        <f>B8/1000</f>
        <v>0.075</v>
      </c>
      <c r="E8" s="4" t="s">
        <v>4</v>
      </c>
      <c r="F8" s="28">
        <v>75</v>
      </c>
      <c r="G8" s="6">
        <f>F8/1000</f>
        <v>0.075</v>
      </c>
      <c r="I8" s="4" t="s">
        <v>4</v>
      </c>
      <c r="J8" s="28"/>
      <c r="K8" s="6">
        <f>J8/1000</f>
        <v>0</v>
      </c>
    </row>
    <row r="9" spans="1:11" ht="19.5" customHeight="1">
      <c r="A9" s="4" t="s">
        <v>5</v>
      </c>
      <c r="B9" s="5">
        <v>4000</v>
      </c>
      <c r="C9" s="6">
        <f>B9/1000</f>
        <v>4</v>
      </c>
      <c r="E9" s="4" t="s">
        <v>5</v>
      </c>
      <c r="F9" s="5">
        <v>580</v>
      </c>
      <c r="G9" s="6">
        <f>F9/1000</f>
        <v>0.58</v>
      </c>
      <c r="I9" s="4" t="s">
        <v>5</v>
      </c>
      <c r="J9" s="28"/>
      <c r="K9" s="6">
        <f>J9/1000</f>
        <v>0</v>
      </c>
    </row>
    <row r="10" spans="1:11" ht="19.5" customHeight="1">
      <c r="A10" s="4" t="s">
        <v>6</v>
      </c>
      <c r="B10" s="142">
        <f>C7+(2*C8)</f>
        <v>2.103</v>
      </c>
      <c r="C10" s="143"/>
      <c r="E10" s="4" t="s">
        <v>6</v>
      </c>
      <c r="F10" s="142">
        <f>G7+(2*G8)</f>
        <v>2.103</v>
      </c>
      <c r="G10" s="143"/>
      <c r="I10" s="4" t="s">
        <v>6</v>
      </c>
      <c r="J10" s="142">
        <f>K7+(2*K8)</f>
        <v>0</v>
      </c>
      <c r="K10" s="143"/>
    </row>
    <row r="11" spans="1:11" ht="6" customHeight="1">
      <c r="A11" s="139"/>
      <c r="B11" s="140"/>
      <c r="C11" s="144"/>
      <c r="E11" s="139"/>
      <c r="F11" s="140"/>
      <c r="G11" s="144"/>
      <c r="I11" s="139"/>
      <c r="J11" s="140"/>
      <c r="K11" s="141"/>
    </row>
    <row r="12" spans="1:11" ht="15">
      <c r="A12" s="4" t="s">
        <v>7</v>
      </c>
      <c r="B12" s="52">
        <f>((B10*PI()*C9))+6</f>
        <v>32.42707740199734</v>
      </c>
      <c r="C12" s="49"/>
      <c r="E12" s="14" t="s">
        <v>23</v>
      </c>
      <c r="F12" s="47">
        <f>(((PI()/4)*((F10^2)+4*(G9^2)))*2)</f>
        <v>9.060681509385265</v>
      </c>
      <c r="G12" s="48"/>
      <c r="I12" s="4" t="s">
        <v>7</v>
      </c>
      <c r="J12" s="145">
        <f>((J10*PI()*K9))*2*1.1</f>
        <v>0</v>
      </c>
      <c r="K12" s="145"/>
    </row>
    <row r="13" spans="1:3" ht="12.75">
      <c r="A13" s="146"/>
      <c r="B13" s="146"/>
      <c r="C13" s="146"/>
    </row>
    <row r="14" spans="1:3" ht="12.75">
      <c r="A14" s="27"/>
      <c r="B14" s="27"/>
      <c r="C14" s="27"/>
    </row>
    <row r="15" spans="1:11" ht="15.75">
      <c r="A15" s="8"/>
      <c r="B15" s="147"/>
      <c r="C15" s="147"/>
      <c r="E15" s="148" t="s">
        <v>8</v>
      </c>
      <c r="F15" s="149"/>
      <c r="G15" s="149"/>
      <c r="H15" s="149"/>
      <c r="I15" s="150"/>
      <c r="J15" s="151">
        <f>B12</f>
        <v>32.42707740199734</v>
      </c>
      <c r="K15" s="151"/>
    </row>
    <row r="16" spans="1:11" ht="15.75">
      <c r="A16" s="7"/>
      <c r="B16" s="10"/>
      <c r="E16" s="148" t="s">
        <v>9</v>
      </c>
      <c r="F16" s="149"/>
      <c r="G16" s="149"/>
      <c r="H16" s="149"/>
      <c r="I16" s="150"/>
      <c r="J16" s="151">
        <f>F12</f>
        <v>9.060681509385265</v>
      </c>
      <c r="K16" s="151"/>
    </row>
    <row r="17" spans="1:11" ht="15">
      <c r="A17" s="7"/>
      <c r="B17" s="10"/>
      <c r="E17" s="148" t="s">
        <v>266</v>
      </c>
      <c r="F17" s="149"/>
      <c r="G17" s="149"/>
      <c r="H17" s="149"/>
      <c r="I17" s="150"/>
      <c r="J17" s="151">
        <f>J12</f>
        <v>0</v>
      </c>
      <c r="K17" s="151"/>
    </row>
    <row r="18" spans="1:11" ht="18.75" customHeight="1">
      <c r="A18" s="134" t="s">
        <v>10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52"/>
    </row>
    <row r="19" spans="1:11" s="7" customFormat="1" ht="15.75" customHeight="1">
      <c r="A19" s="22"/>
      <c r="B19" s="23" t="s">
        <v>125</v>
      </c>
      <c r="C19" s="127">
        <f aca="true" t="shared" si="0" ref="C19:C24">VLOOKUP(B19,DIÂMETRO,2,0)</f>
        <v>1.52</v>
      </c>
      <c r="D19" s="128"/>
      <c r="E19" s="11" t="s">
        <v>12</v>
      </c>
      <c r="F19" s="125">
        <v>1</v>
      </c>
      <c r="G19" s="126"/>
      <c r="H19" s="129" t="s">
        <v>13</v>
      </c>
      <c r="I19" s="129"/>
      <c r="J19" s="12">
        <f aca="true" t="shared" si="1" ref="J19:J24">C19*F19</f>
        <v>1.52</v>
      </c>
      <c r="K19" s="13"/>
    </row>
    <row r="20" spans="1:11" s="7" customFormat="1" ht="15.75" customHeight="1">
      <c r="A20" s="22"/>
      <c r="B20" s="23" t="s">
        <v>99</v>
      </c>
      <c r="C20" s="127">
        <f t="shared" si="0"/>
        <v>0.95</v>
      </c>
      <c r="D20" s="128"/>
      <c r="E20" s="11" t="s">
        <v>12</v>
      </c>
      <c r="F20" s="125">
        <v>2</v>
      </c>
      <c r="G20" s="126"/>
      <c r="H20" s="129" t="s">
        <v>13</v>
      </c>
      <c r="I20" s="129"/>
      <c r="J20" s="12">
        <f t="shared" si="1"/>
        <v>1.9</v>
      </c>
      <c r="K20" s="13"/>
    </row>
    <row r="21" spans="1:11" s="7" customFormat="1" ht="15.75" customHeight="1">
      <c r="A21" s="22"/>
      <c r="B21" s="23" t="s">
        <v>56</v>
      </c>
      <c r="C21" s="127">
        <f t="shared" si="0"/>
        <v>0.65</v>
      </c>
      <c r="D21" s="128"/>
      <c r="E21" s="11" t="s">
        <v>12</v>
      </c>
      <c r="F21" s="125">
        <v>2</v>
      </c>
      <c r="G21" s="126"/>
      <c r="H21" s="129" t="s">
        <v>13</v>
      </c>
      <c r="I21" s="129"/>
      <c r="J21" s="12">
        <f t="shared" si="1"/>
        <v>1.3</v>
      </c>
      <c r="K21" s="13"/>
    </row>
    <row r="22" spans="1:11" s="7" customFormat="1" ht="15.75" customHeight="1">
      <c r="A22" s="22"/>
      <c r="B22" s="23" t="s">
        <v>64</v>
      </c>
      <c r="C22" s="127">
        <f t="shared" si="0"/>
        <v>0.69</v>
      </c>
      <c r="D22" s="128"/>
      <c r="E22" s="11" t="s">
        <v>12</v>
      </c>
      <c r="F22" s="125">
        <v>2</v>
      </c>
      <c r="G22" s="126"/>
      <c r="H22" s="129" t="s">
        <v>13</v>
      </c>
      <c r="I22" s="129"/>
      <c r="J22" s="12">
        <f t="shared" si="1"/>
        <v>1.38</v>
      </c>
      <c r="K22" s="13"/>
    </row>
    <row r="23" spans="1:11" s="7" customFormat="1" ht="15.75" customHeight="1">
      <c r="A23" s="22"/>
      <c r="B23" s="23" t="s">
        <v>82</v>
      </c>
      <c r="C23" s="127">
        <f t="shared" si="0"/>
        <v>0.78</v>
      </c>
      <c r="D23" s="128"/>
      <c r="E23" s="11" t="s">
        <v>12</v>
      </c>
      <c r="F23" s="125">
        <v>1</v>
      </c>
      <c r="G23" s="126"/>
      <c r="H23" s="129" t="s">
        <v>13</v>
      </c>
      <c r="I23" s="129"/>
      <c r="J23" s="12">
        <f t="shared" si="1"/>
        <v>0.78</v>
      </c>
      <c r="K23" s="13"/>
    </row>
    <row r="24" spans="1:11" s="7" customFormat="1" ht="15.75" customHeight="1">
      <c r="A24" s="22"/>
      <c r="B24" s="23" t="s">
        <v>161</v>
      </c>
      <c r="C24" s="127">
        <f t="shared" si="0"/>
        <v>2.1</v>
      </c>
      <c r="D24" s="128"/>
      <c r="E24" s="11" t="s">
        <v>12</v>
      </c>
      <c r="F24" s="125">
        <v>2</v>
      </c>
      <c r="G24" s="126"/>
      <c r="H24" s="129" t="s">
        <v>13</v>
      </c>
      <c r="I24" s="129"/>
      <c r="J24" s="12">
        <f t="shared" si="1"/>
        <v>4.2</v>
      </c>
      <c r="K24" s="13"/>
    </row>
    <row r="25" spans="1:11" ht="23.25" customHeight="1">
      <c r="A25" s="154" t="s">
        <v>16</v>
      </c>
      <c r="B25" s="154"/>
      <c r="C25" s="154"/>
      <c r="D25" s="154"/>
      <c r="E25" s="154"/>
      <c r="F25" s="154"/>
      <c r="G25" s="154"/>
      <c r="H25" s="154"/>
      <c r="I25" s="155"/>
      <c r="J25" s="50">
        <f>SUM(J19:J24)</f>
        <v>11.08</v>
      </c>
      <c r="K25" s="51"/>
    </row>
    <row r="26" spans="1:11" ht="19.5" customHeight="1">
      <c r="A26" s="156" t="s">
        <v>17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11" ht="12.75">
      <c r="A27" s="157" t="s">
        <v>18</v>
      </c>
      <c r="B27" s="157"/>
      <c r="C27" s="157"/>
      <c r="D27" s="157"/>
      <c r="E27" s="157"/>
      <c r="F27" s="157"/>
      <c r="G27" s="157"/>
      <c r="H27" s="157"/>
      <c r="I27" s="153">
        <f>J15+J16+J17+J25</f>
        <v>52.5677589113826</v>
      </c>
      <c r="J27" s="153"/>
      <c r="K27" s="153"/>
    </row>
    <row r="28" spans="1:11" ht="12.75">
      <c r="A28" s="157" t="s">
        <v>19</v>
      </c>
      <c r="B28" s="157"/>
      <c r="C28" s="157"/>
      <c r="D28" s="157"/>
      <c r="E28" s="157"/>
      <c r="F28" s="157"/>
      <c r="G28" s="157"/>
      <c r="H28" s="157"/>
      <c r="I28" s="153">
        <v>64</v>
      </c>
      <c r="J28" s="153"/>
      <c r="K28" s="153"/>
    </row>
    <row r="29" spans="1:11" ht="12.75">
      <c r="A29" s="157" t="s">
        <v>20</v>
      </c>
      <c r="B29" s="157"/>
      <c r="C29" s="157"/>
      <c r="D29" s="157"/>
      <c r="E29" s="157"/>
      <c r="F29" s="157"/>
      <c r="G29" s="157"/>
      <c r="H29" s="157"/>
      <c r="I29" s="153">
        <f>I27*0.063</f>
        <v>3.3117688114171036</v>
      </c>
      <c r="J29" s="153"/>
      <c r="K29" s="153"/>
    </row>
    <row r="30" spans="1:11" ht="12.75">
      <c r="A30" s="157" t="s">
        <v>21</v>
      </c>
      <c r="B30" s="157"/>
      <c r="C30" s="157"/>
      <c r="D30" s="157"/>
      <c r="E30" s="157"/>
      <c r="F30" s="157"/>
      <c r="G30" s="157"/>
      <c r="H30" s="157"/>
      <c r="I30" s="158">
        <f>I28*I29</f>
        <v>211.95320393069463</v>
      </c>
      <c r="J30" s="158"/>
      <c r="K30" s="158"/>
    </row>
    <row r="31" spans="1:11" ht="12.75">
      <c r="A31" s="157" t="s">
        <v>22</v>
      </c>
      <c r="B31" s="157"/>
      <c r="C31" s="157"/>
      <c r="D31" s="157"/>
      <c r="E31" s="157"/>
      <c r="F31" s="157"/>
      <c r="G31" s="157"/>
      <c r="H31" s="157"/>
      <c r="I31" s="158">
        <f>I27*1.9</f>
        <v>99.87874193162693</v>
      </c>
      <c r="J31" s="158"/>
      <c r="K31" s="158"/>
    </row>
    <row r="32" spans="9:10" ht="12.75">
      <c r="I32" s="159"/>
      <c r="J32" s="159"/>
    </row>
    <row r="33" spans="7:10" ht="12.75">
      <c r="G33"/>
      <c r="J33" s="25"/>
    </row>
    <row r="34" spans="7:10" ht="12.75">
      <c r="G34"/>
      <c r="J34" s="9"/>
    </row>
    <row r="35" spans="7:10" ht="12.75">
      <c r="G35"/>
      <c r="J35" s="9"/>
    </row>
    <row r="36" spans="7:10" ht="12.75">
      <c r="G36"/>
      <c r="J36" s="9"/>
    </row>
    <row r="37" ht="12.75">
      <c r="G37"/>
    </row>
    <row r="38" ht="12.75">
      <c r="G38"/>
    </row>
    <row r="39" spans="5:7" ht="12.75">
      <c r="E39" s="26"/>
      <c r="G39"/>
    </row>
    <row r="40" ht="12.75">
      <c r="G40"/>
    </row>
    <row r="41" ht="12.75">
      <c r="G41"/>
    </row>
    <row r="42" ht="12.75">
      <c r="G42"/>
    </row>
  </sheetData>
  <sheetProtection/>
  <mergeCells count="56">
    <mergeCell ref="A31:H31"/>
    <mergeCell ref="I31:K31"/>
    <mergeCell ref="I32:J32"/>
    <mergeCell ref="A28:H28"/>
    <mergeCell ref="I28:K28"/>
    <mergeCell ref="A29:H29"/>
    <mergeCell ref="I29:K29"/>
    <mergeCell ref="A30:H30"/>
    <mergeCell ref="I30:K30"/>
    <mergeCell ref="C24:D24"/>
    <mergeCell ref="F24:G24"/>
    <mergeCell ref="H24:I24"/>
    <mergeCell ref="A25:I25"/>
    <mergeCell ref="A26:K26"/>
    <mergeCell ref="A27:H27"/>
    <mergeCell ref="I27:K27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E16:I16"/>
    <mergeCell ref="J16:K16"/>
    <mergeCell ref="E17:I17"/>
    <mergeCell ref="J17:K17"/>
    <mergeCell ref="A18:K18"/>
    <mergeCell ref="C19:D19"/>
    <mergeCell ref="F19:G19"/>
    <mergeCell ref="H19:I19"/>
    <mergeCell ref="A11:C11"/>
    <mergeCell ref="E11:G11"/>
    <mergeCell ref="I11:K11"/>
    <mergeCell ref="J12:K12"/>
    <mergeCell ref="A13:C13"/>
    <mergeCell ref="B15:C15"/>
    <mergeCell ref="E15:I15"/>
    <mergeCell ref="J15:K15"/>
    <mergeCell ref="A6:C6"/>
    <mergeCell ref="E6:G6"/>
    <mergeCell ref="I6:K6"/>
    <mergeCell ref="B10:C10"/>
    <mergeCell ref="F10:G10"/>
    <mergeCell ref="J10:K10"/>
    <mergeCell ref="A1:K1"/>
    <mergeCell ref="D2:G3"/>
    <mergeCell ref="A4:K4"/>
    <mergeCell ref="A5:C5"/>
    <mergeCell ref="E5:G5"/>
    <mergeCell ref="I5:K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showGridLines="0" zoomScalePageLayoutView="0" workbookViewId="0" topLeftCell="I1">
      <selection activeCell="Q11" sqref="Q11"/>
    </sheetView>
  </sheetViews>
  <sheetFormatPr defaultColWidth="9.140625" defaultRowHeight="12.75"/>
  <cols>
    <col min="1" max="1" width="7.7109375" style="0" customWidth="1"/>
    <col min="2" max="2" width="38.28125" style="0" customWidth="1"/>
    <col min="3" max="5" width="8.8515625" style="0" customWidth="1"/>
    <col min="6" max="6" width="22.28125" style="0" customWidth="1"/>
    <col min="7" max="7" width="8.8515625" style="0" customWidth="1"/>
    <col min="8" max="10" width="14.140625" style="0" customWidth="1"/>
    <col min="11" max="11" width="22.00390625" style="0" customWidth="1"/>
    <col min="12" max="12" width="50.7109375" style="0" customWidth="1"/>
    <col min="14" max="14" width="20.28125" style="0" bestFit="1" customWidth="1"/>
    <col min="15" max="15" width="15.7109375" style="0" bestFit="1" customWidth="1"/>
    <col min="16" max="16" width="20.28125" style="0" bestFit="1" customWidth="1"/>
    <col min="17" max="17" width="14.7109375" style="0" bestFit="1" customWidth="1"/>
  </cols>
  <sheetData>
    <row r="2" spans="1:12" ht="15" customHeight="1">
      <c r="A2" s="167" t="s">
        <v>284</v>
      </c>
      <c r="B2" s="167" t="s">
        <v>285</v>
      </c>
      <c r="C2" s="167" t="s">
        <v>267</v>
      </c>
      <c r="D2" s="171" t="s">
        <v>302</v>
      </c>
      <c r="E2" s="163" t="s">
        <v>286</v>
      </c>
      <c r="F2" s="167" t="s">
        <v>287</v>
      </c>
      <c r="G2" s="161" t="s">
        <v>288</v>
      </c>
      <c r="H2" s="163" t="s">
        <v>289</v>
      </c>
      <c r="I2" s="163" t="s">
        <v>290</v>
      </c>
      <c r="J2" s="163" t="s">
        <v>291</v>
      </c>
      <c r="K2" s="167" t="s">
        <v>292</v>
      </c>
      <c r="L2" s="163" t="s">
        <v>306</v>
      </c>
    </row>
    <row r="3" spans="1:14" ht="12.75">
      <c r="A3" s="167"/>
      <c r="B3" s="167"/>
      <c r="C3" s="167"/>
      <c r="D3" s="172"/>
      <c r="E3" s="164"/>
      <c r="F3" s="167"/>
      <c r="G3" s="162"/>
      <c r="H3" s="164"/>
      <c r="I3" s="164"/>
      <c r="J3" s="164"/>
      <c r="K3" s="167"/>
      <c r="L3" s="164"/>
      <c r="N3" s="81" t="s">
        <v>345</v>
      </c>
    </row>
    <row r="4" spans="1:17" ht="34.5" customHeight="1">
      <c r="A4" s="29">
        <v>1</v>
      </c>
      <c r="B4" s="30" t="s">
        <v>315</v>
      </c>
      <c r="C4" s="31">
        <f>'V-161'!B12</f>
        <v>61.306923997743375</v>
      </c>
      <c r="D4" s="31">
        <f>'V-161'!F12</f>
        <v>10.894041154592907</v>
      </c>
      <c r="E4" s="31">
        <f>'V-161'!J33</f>
        <v>16.939999999999998</v>
      </c>
      <c r="F4" s="32">
        <f aca="true" t="shared" si="0" ref="F4:F10">C4+(D4*2.5)+(E4*3)</f>
        <v>139.36202688422563</v>
      </c>
      <c r="G4" s="33">
        <v>75</v>
      </c>
      <c r="H4" s="34">
        <v>250</v>
      </c>
      <c r="I4" s="34">
        <v>272.51495024316733</v>
      </c>
      <c r="J4" s="53">
        <f aca="true" t="shared" si="1" ref="J4:J10">H4+I4</f>
        <v>522.5149502431673</v>
      </c>
      <c r="K4" s="35">
        <f aca="true" t="shared" si="2" ref="K4:K10">J4*F4</f>
        <v>72818.7425431981</v>
      </c>
      <c r="L4" s="36" t="s">
        <v>347</v>
      </c>
      <c r="N4" s="80">
        <f aca="true" t="shared" si="3" ref="N4:N10">H4*F4</f>
        <v>34840.50672105641</v>
      </c>
      <c r="P4" s="91" t="s">
        <v>338</v>
      </c>
      <c r="Q4" s="88">
        <f>F11+Planilha8!M11</f>
        <v>1083.396832737199</v>
      </c>
    </row>
    <row r="5" spans="1:17" ht="34.5" customHeight="1">
      <c r="A5" s="29">
        <v>2</v>
      </c>
      <c r="B5" s="30" t="s">
        <v>301</v>
      </c>
      <c r="C5" s="31">
        <f>'V-107'!B12</f>
        <v>94.13719554628744</v>
      </c>
      <c r="D5" s="31">
        <f>'V-107'!F12</f>
        <v>17.719465353782095</v>
      </c>
      <c r="E5" s="31">
        <f>'V-107'!J33</f>
        <v>16.939999999999998</v>
      </c>
      <c r="F5" s="32">
        <f t="shared" si="0"/>
        <v>189.25585893074268</v>
      </c>
      <c r="G5" s="33">
        <v>75</v>
      </c>
      <c r="H5" s="34">
        <v>250</v>
      </c>
      <c r="I5" s="34">
        <v>272.51495024316733</v>
      </c>
      <c r="J5" s="53">
        <f t="shared" si="1"/>
        <v>522.5149502431673</v>
      </c>
      <c r="K5" s="35">
        <f t="shared" si="2"/>
        <v>98889.0157124249</v>
      </c>
      <c r="L5" s="36" t="s">
        <v>347</v>
      </c>
      <c r="N5" s="80">
        <f t="shared" si="3"/>
        <v>47313.96473268567</v>
      </c>
      <c r="P5" s="91" t="s">
        <v>339</v>
      </c>
      <c r="Q5" s="89">
        <v>3</v>
      </c>
    </row>
    <row r="6" spans="1:17" ht="34.5" customHeight="1">
      <c r="A6" s="29">
        <v>3</v>
      </c>
      <c r="B6" s="30" t="s">
        <v>304</v>
      </c>
      <c r="C6" s="31">
        <f>'V-108'!B12</f>
        <v>112.23276923096465</v>
      </c>
      <c r="D6" s="31">
        <f>'V-108'!F12</f>
        <v>24.97465942798236</v>
      </c>
      <c r="E6" s="31">
        <f>'V-108'!J33</f>
        <v>13.16</v>
      </c>
      <c r="F6" s="32">
        <f t="shared" si="0"/>
        <v>214.14941780092056</v>
      </c>
      <c r="G6" s="33">
        <v>50</v>
      </c>
      <c r="H6" s="34">
        <v>250</v>
      </c>
      <c r="I6" s="34">
        <v>272.51495024316733</v>
      </c>
      <c r="J6" s="53">
        <f t="shared" si="1"/>
        <v>522.5149502431673</v>
      </c>
      <c r="K6" s="35">
        <f t="shared" si="2"/>
        <v>111896.27238685124</v>
      </c>
      <c r="L6" s="36" t="s">
        <v>347</v>
      </c>
      <c r="N6" s="80">
        <f t="shared" si="3"/>
        <v>53537.35445023014</v>
      </c>
      <c r="P6" s="91" t="s">
        <v>340</v>
      </c>
      <c r="Q6" s="89">
        <v>8</v>
      </c>
    </row>
    <row r="7" spans="1:17" ht="34.5" customHeight="1">
      <c r="A7" s="29">
        <v>4</v>
      </c>
      <c r="B7" s="30" t="s">
        <v>305</v>
      </c>
      <c r="C7" s="31">
        <f>'V-110'!B12</f>
        <v>112.23276923096465</v>
      </c>
      <c r="D7" s="31">
        <f>'V-110'!F12</f>
        <v>24.97465942798236</v>
      </c>
      <c r="E7" s="31">
        <f>'V-110'!J33</f>
        <v>13.16</v>
      </c>
      <c r="F7" s="32">
        <f t="shared" si="0"/>
        <v>214.14941780092056</v>
      </c>
      <c r="G7" s="33">
        <v>50</v>
      </c>
      <c r="H7" s="34">
        <v>250</v>
      </c>
      <c r="I7" s="34">
        <v>272.51495024316733</v>
      </c>
      <c r="J7" s="53">
        <f t="shared" si="1"/>
        <v>522.5149502431673</v>
      </c>
      <c r="K7" s="35">
        <f t="shared" si="2"/>
        <v>111896.27238685124</v>
      </c>
      <c r="L7" s="36" t="s">
        <v>347</v>
      </c>
      <c r="N7" s="80">
        <f t="shared" si="3"/>
        <v>53537.35445023014</v>
      </c>
      <c r="P7" s="92" t="s">
        <v>341</v>
      </c>
      <c r="Q7" s="93">
        <f>(Q4/Q5)/Q6</f>
        <v>45.14153469738329</v>
      </c>
    </row>
    <row r="8" spans="1:17" ht="34.5" customHeight="1">
      <c r="A8" s="29">
        <v>5</v>
      </c>
      <c r="B8" s="30" t="s">
        <v>311</v>
      </c>
      <c r="C8" s="31">
        <v>0</v>
      </c>
      <c r="D8" s="31">
        <f>'F-161 A'!F12</f>
        <v>9.060681509385265</v>
      </c>
      <c r="E8" s="31">
        <f>'F-161 A'!J23</f>
        <v>0.78</v>
      </c>
      <c r="F8" s="32">
        <f t="shared" si="0"/>
        <v>24.99170377346316</v>
      </c>
      <c r="G8" s="33">
        <v>75</v>
      </c>
      <c r="H8" s="34">
        <v>250</v>
      </c>
      <c r="I8" s="34">
        <v>272.51495024316733</v>
      </c>
      <c r="J8" s="53">
        <f t="shared" si="1"/>
        <v>522.5149502431673</v>
      </c>
      <c r="K8" s="35">
        <f t="shared" si="2"/>
        <v>13058.53885368308</v>
      </c>
      <c r="L8" s="36" t="s">
        <v>348</v>
      </c>
      <c r="N8" s="80">
        <f t="shared" si="3"/>
        <v>6247.925943365791</v>
      </c>
      <c r="P8" s="92" t="s">
        <v>344</v>
      </c>
      <c r="Q8" s="90">
        <f>N11+Planilha8!S11</f>
        <v>270849.2081842997</v>
      </c>
    </row>
    <row r="9" spans="1:17" ht="34.5" customHeight="1">
      <c r="A9" s="29">
        <v>6</v>
      </c>
      <c r="B9" s="30" t="s">
        <v>313</v>
      </c>
      <c r="C9" s="31">
        <v>0</v>
      </c>
      <c r="D9" s="31">
        <f>'F-161 B'!F12</f>
        <v>9.060681509385265</v>
      </c>
      <c r="E9" s="31">
        <f>'F-161 B'!J23</f>
        <v>0.78</v>
      </c>
      <c r="F9" s="32">
        <f t="shared" si="0"/>
        <v>24.99170377346316</v>
      </c>
      <c r="G9" s="33">
        <v>75</v>
      </c>
      <c r="H9" s="34">
        <v>250</v>
      </c>
      <c r="I9" s="34">
        <v>272.51495024316733</v>
      </c>
      <c r="J9" s="53">
        <f t="shared" si="1"/>
        <v>522.5149502431673</v>
      </c>
      <c r="K9" s="35">
        <f t="shared" si="2"/>
        <v>13058.53885368308</v>
      </c>
      <c r="L9" s="36" t="s">
        <v>348</v>
      </c>
      <c r="N9" s="80">
        <f t="shared" si="3"/>
        <v>6247.925943365791</v>
      </c>
      <c r="P9" s="92" t="s">
        <v>342</v>
      </c>
      <c r="Q9" s="93">
        <f>Q7/22</f>
        <v>2.0518879407901496</v>
      </c>
    </row>
    <row r="10" spans="1:14" ht="34.5" customHeight="1">
      <c r="A10" s="29">
        <v>7</v>
      </c>
      <c r="B10" s="30" t="s">
        <v>312</v>
      </c>
      <c r="C10" s="31">
        <v>0</v>
      </c>
      <c r="D10" s="31">
        <f>'F-161 C'!F12</f>
        <v>9.060681509385265</v>
      </c>
      <c r="E10" s="31">
        <f>'F-161 C'!J23</f>
        <v>0.78</v>
      </c>
      <c r="F10" s="32">
        <f t="shared" si="0"/>
        <v>24.99170377346316</v>
      </c>
      <c r="G10" s="33">
        <v>75</v>
      </c>
      <c r="H10" s="34">
        <v>250</v>
      </c>
      <c r="I10" s="34">
        <v>272.51495024316733</v>
      </c>
      <c r="J10" s="53">
        <f t="shared" si="1"/>
        <v>522.5149502431673</v>
      </c>
      <c r="K10" s="35">
        <f t="shared" si="2"/>
        <v>13058.53885368308</v>
      </c>
      <c r="L10" s="36" t="s">
        <v>348</v>
      </c>
      <c r="N10" s="80">
        <f t="shared" si="3"/>
        <v>6247.925943365791</v>
      </c>
    </row>
    <row r="11" spans="1:17" ht="18" customHeight="1">
      <c r="A11" s="71"/>
      <c r="B11" s="72"/>
      <c r="C11" s="73"/>
      <c r="D11" s="73"/>
      <c r="E11" s="73"/>
      <c r="F11" s="77">
        <f>SUM(F4:F10)</f>
        <v>831.891832737199</v>
      </c>
      <c r="G11" s="74"/>
      <c r="H11" s="79"/>
      <c r="I11" s="79"/>
      <c r="J11" s="75"/>
      <c r="K11" s="76"/>
      <c r="L11" s="70"/>
      <c r="N11" s="78">
        <f>SUM(N4:N10)</f>
        <v>207972.9581842997</v>
      </c>
      <c r="P11" s="86" t="s">
        <v>343</v>
      </c>
      <c r="Q11" s="87">
        <f>(Q8/Q9)/(Q6+1)</f>
        <v>14666.666666666664</v>
      </c>
    </row>
    <row r="12" spans="1:12" ht="26.25" customHeight="1">
      <c r="A12" s="168" t="s">
        <v>293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37">
        <f>SUM(K4:K10)</f>
        <v>434675.9195903748</v>
      </c>
      <c r="L12" s="26"/>
    </row>
    <row r="13" spans="1:12" ht="18" customHeight="1">
      <c r="A13" s="169" t="s">
        <v>294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38"/>
      <c r="L13" s="26"/>
    </row>
    <row r="14" spans="1:15" ht="26.25" customHeight="1">
      <c r="A14" s="170" t="s">
        <v>295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37">
        <f>K12-K13</f>
        <v>434675.9195903748</v>
      </c>
      <c r="L14" s="26"/>
      <c r="N14" s="67"/>
      <c r="O14" s="26"/>
    </row>
    <row r="15" spans="1:12" ht="26.25" customHeight="1">
      <c r="A15" s="39"/>
      <c r="B15" s="39"/>
      <c r="C15" s="39"/>
      <c r="D15" s="39"/>
      <c r="E15" s="39"/>
      <c r="F15" s="40"/>
      <c r="G15" s="39"/>
      <c r="H15" s="39"/>
      <c r="I15" s="39"/>
      <c r="J15" s="39" t="s">
        <v>349</v>
      </c>
      <c r="K15" s="95">
        <f>K14+Planilha8!Q11</f>
        <v>566091.0421512825</v>
      </c>
      <c r="L15" s="96">
        <v>335753.22047003586</v>
      </c>
    </row>
    <row r="16" spans="1:14" s="41" customFormat="1" ht="24.75" customHeight="1">
      <c r="A16" s="165" t="s">
        <v>296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23">
        <f>L15+K15</f>
        <v>901844.2626213185</v>
      </c>
    </row>
    <row r="17" spans="1:15" s="41" customFormat="1" ht="17.25" customHeight="1">
      <c r="A17" s="41" t="s">
        <v>297</v>
      </c>
      <c r="N17"/>
      <c r="O17" s="42"/>
    </row>
    <row r="18" spans="1:13" s="41" customFormat="1" ht="17.25" customHeight="1">
      <c r="A18" s="43" t="s">
        <v>298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="44" customFormat="1" ht="12"/>
    <row r="20" spans="1:13" s="41" customFormat="1" ht="17.25" customHeight="1">
      <c r="A20" s="45" t="s">
        <v>299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s="41" customFormat="1" ht="17.25" customHeight="1">
      <c r="A21" s="43" t="s">
        <v>316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83"/>
      <c r="M21" s="43"/>
    </row>
    <row r="22" spans="1:13" s="41" customFormat="1" ht="17.25" customHeight="1">
      <c r="A22" s="43" t="s">
        <v>300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8" ht="12.75">
      <c r="O28" s="82"/>
    </row>
  </sheetData>
  <sheetProtection/>
  <mergeCells count="16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6:M16"/>
    <mergeCell ref="J2:J3"/>
    <mergeCell ref="K2:K3"/>
    <mergeCell ref="L2:L3"/>
    <mergeCell ref="A12:J12"/>
    <mergeCell ref="A13:J13"/>
    <mergeCell ref="A14:J1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4"/>
  <sheetViews>
    <sheetView showGridLines="0" zoomScalePageLayoutView="0" workbookViewId="0" topLeftCell="E1">
      <selection activeCell="S10" sqref="S10"/>
    </sheetView>
  </sheetViews>
  <sheetFormatPr defaultColWidth="9.140625" defaultRowHeight="12.75"/>
  <cols>
    <col min="1" max="1" width="6.28125" style="0" customWidth="1"/>
    <col min="2" max="2" width="25.421875" style="0" hidden="1" customWidth="1"/>
    <col min="3" max="3" width="23.28125" style="0" customWidth="1"/>
    <col min="4" max="4" width="10.28125" style="0" customWidth="1"/>
    <col min="5" max="10" width="5.7109375" style="0" customWidth="1"/>
    <col min="11" max="13" width="12.28125" style="0" customWidth="1"/>
    <col min="14" max="15" width="13.28125" style="0" customWidth="1"/>
    <col min="16" max="16" width="16.7109375" style="0" customWidth="1"/>
    <col min="17" max="17" width="18.7109375" style="0" bestFit="1" customWidth="1"/>
    <col min="19" max="19" width="20.8515625" style="0" bestFit="1" customWidth="1"/>
  </cols>
  <sheetData>
    <row r="3" spans="1:17" ht="25.5">
      <c r="A3" s="63" t="s">
        <v>317</v>
      </c>
      <c r="B3" s="63" t="s">
        <v>318</v>
      </c>
      <c r="C3" s="173" t="s">
        <v>319</v>
      </c>
      <c r="D3" s="175" t="s">
        <v>320</v>
      </c>
      <c r="E3" s="177" t="s">
        <v>321</v>
      </c>
      <c r="F3" s="178"/>
      <c r="G3" s="178"/>
      <c r="H3" s="178"/>
      <c r="I3" s="178"/>
      <c r="J3" s="179"/>
      <c r="K3" s="64" t="s">
        <v>322</v>
      </c>
      <c r="L3" s="175" t="s">
        <v>337</v>
      </c>
      <c r="M3" s="175" t="s">
        <v>336</v>
      </c>
      <c r="N3" s="175" t="s">
        <v>332</v>
      </c>
      <c r="O3" s="175" t="s">
        <v>333</v>
      </c>
      <c r="P3" s="175" t="s">
        <v>335</v>
      </c>
      <c r="Q3" s="180" t="s">
        <v>334</v>
      </c>
    </row>
    <row r="4" spans="1:19" ht="64.5">
      <c r="A4" s="65" t="s">
        <v>323</v>
      </c>
      <c r="B4" s="66" t="s">
        <v>324</v>
      </c>
      <c r="C4" s="174"/>
      <c r="D4" s="176"/>
      <c r="E4" s="54" t="s">
        <v>325</v>
      </c>
      <c r="F4" s="54" t="s">
        <v>326</v>
      </c>
      <c r="G4" s="54" t="s">
        <v>327</v>
      </c>
      <c r="H4" s="54" t="s">
        <v>328</v>
      </c>
      <c r="I4" s="54" t="s">
        <v>329</v>
      </c>
      <c r="J4" s="55" t="s">
        <v>330</v>
      </c>
      <c r="K4" s="56" t="s">
        <v>331</v>
      </c>
      <c r="L4" s="176"/>
      <c r="M4" s="176"/>
      <c r="N4" s="176"/>
      <c r="O4" s="176"/>
      <c r="P4" s="176"/>
      <c r="Q4" s="181"/>
      <c r="S4" s="81" t="s">
        <v>346</v>
      </c>
    </row>
    <row r="5" spans="1:19" ht="30" customHeight="1">
      <c r="A5" s="58">
        <v>1</v>
      </c>
      <c r="B5" s="57"/>
      <c r="C5" s="57" t="s">
        <v>54</v>
      </c>
      <c r="D5" s="59">
        <v>30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1">
        <f aca="true" t="shared" si="0" ref="K5:K10">(E5*2.5)+(F5*1.5)+(G5*1.5)+(H5*2)+(I5*3)+(J5*2.5)+D5</f>
        <v>30</v>
      </c>
      <c r="L5" s="61">
        <f>VLOOKUP(C5,PID!A4:B247,2,FALSE)</f>
        <v>0.5</v>
      </c>
      <c r="M5" s="61">
        <f aca="true" t="shared" si="1" ref="M5:M10">K5*L5*1.15</f>
        <v>17.25</v>
      </c>
      <c r="N5" s="34">
        <v>250</v>
      </c>
      <c r="O5" s="34">
        <v>272.51495024316733</v>
      </c>
      <c r="P5" s="94">
        <f aca="true" t="shared" si="2" ref="P5:P10">N5+O5</f>
        <v>522.5149502431673</v>
      </c>
      <c r="Q5" s="62">
        <f aca="true" t="shared" si="3" ref="Q5:Q10">P5*M5</f>
        <v>9013.382891694635</v>
      </c>
      <c r="S5" s="84">
        <f aca="true" t="shared" si="4" ref="S5:S10">N5*M5</f>
        <v>4312.5</v>
      </c>
    </row>
    <row r="6" spans="1:19" ht="30" customHeight="1">
      <c r="A6" s="58">
        <v>2</v>
      </c>
      <c r="B6" s="57"/>
      <c r="C6" s="57" t="s">
        <v>15</v>
      </c>
      <c r="D6" s="59">
        <v>30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1">
        <f t="shared" si="0"/>
        <v>30</v>
      </c>
      <c r="L6" s="61">
        <f>VLOOKUP(C6,PID!A5:B248,2,FALSE)</f>
        <v>0.54</v>
      </c>
      <c r="M6" s="61">
        <f t="shared" si="1"/>
        <v>18.630000000000003</v>
      </c>
      <c r="N6" s="34">
        <v>250</v>
      </c>
      <c r="O6" s="34">
        <v>272.51495024316733</v>
      </c>
      <c r="P6" s="94">
        <f t="shared" si="2"/>
        <v>522.5149502431673</v>
      </c>
      <c r="Q6" s="62">
        <f t="shared" si="3"/>
        <v>9734.453523030208</v>
      </c>
      <c r="S6" s="84">
        <f t="shared" si="4"/>
        <v>4657.500000000001</v>
      </c>
    </row>
    <row r="7" spans="1:19" ht="30" customHeight="1">
      <c r="A7" s="58">
        <v>3</v>
      </c>
      <c r="B7" s="57"/>
      <c r="C7" s="57" t="s">
        <v>80</v>
      </c>
      <c r="D7" s="59">
        <v>30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1">
        <f t="shared" si="0"/>
        <v>30</v>
      </c>
      <c r="L7" s="61">
        <f>VLOOKUP(C7,PID!A6:B249,2,FALSE)</f>
        <v>0.62</v>
      </c>
      <c r="M7" s="61">
        <f t="shared" si="1"/>
        <v>21.39</v>
      </c>
      <c r="N7" s="34">
        <v>250</v>
      </c>
      <c r="O7" s="34">
        <v>272.51495024316733</v>
      </c>
      <c r="P7" s="94">
        <f t="shared" si="2"/>
        <v>522.5149502431673</v>
      </c>
      <c r="Q7" s="62">
        <f t="shared" si="3"/>
        <v>11176.594785701349</v>
      </c>
      <c r="S7" s="84">
        <f t="shared" si="4"/>
        <v>5347.5</v>
      </c>
    </row>
    <row r="8" spans="1:19" ht="30" customHeight="1">
      <c r="A8" s="58">
        <v>4</v>
      </c>
      <c r="B8" s="57"/>
      <c r="C8" s="57" t="s">
        <v>11</v>
      </c>
      <c r="D8" s="59">
        <v>30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1">
        <f t="shared" si="0"/>
        <v>30</v>
      </c>
      <c r="L8" s="61">
        <f>VLOOKUP(C8,PID!A7:B250,2,FALSE)</f>
        <v>0.71</v>
      </c>
      <c r="M8" s="61">
        <f t="shared" si="1"/>
        <v>24.494999999999994</v>
      </c>
      <c r="N8" s="34">
        <v>250</v>
      </c>
      <c r="O8" s="34">
        <v>272.51495024316733</v>
      </c>
      <c r="P8" s="94">
        <f t="shared" si="2"/>
        <v>522.5149502431673</v>
      </c>
      <c r="Q8" s="62">
        <f t="shared" si="3"/>
        <v>12799.003706206378</v>
      </c>
      <c r="S8" s="84">
        <f t="shared" si="4"/>
        <v>6123.749999999998</v>
      </c>
    </row>
    <row r="9" spans="1:19" ht="30" customHeight="1">
      <c r="A9" s="58">
        <v>5</v>
      </c>
      <c r="B9" s="57"/>
      <c r="C9" s="57" t="s">
        <v>97</v>
      </c>
      <c r="D9" s="59">
        <v>30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1">
        <f t="shared" si="0"/>
        <v>30</v>
      </c>
      <c r="L9" s="61">
        <f>VLOOKUP(C9,PID!A7:B250,2,FALSE)</f>
        <v>0.8</v>
      </c>
      <c r="M9" s="61">
        <f t="shared" si="1"/>
        <v>27.599999999999998</v>
      </c>
      <c r="N9" s="34">
        <v>250</v>
      </c>
      <c r="O9" s="34">
        <v>272.51495024316733</v>
      </c>
      <c r="P9" s="94">
        <f t="shared" si="2"/>
        <v>522.5149502431673</v>
      </c>
      <c r="Q9" s="62">
        <f t="shared" si="3"/>
        <v>14421.412626711415</v>
      </c>
      <c r="S9" s="84">
        <f t="shared" si="4"/>
        <v>6899.999999999999</v>
      </c>
    </row>
    <row r="10" spans="1:19" ht="30" customHeight="1">
      <c r="A10" s="58">
        <v>6</v>
      </c>
      <c r="B10" s="57"/>
      <c r="C10" s="57" t="s">
        <v>14</v>
      </c>
      <c r="D10" s="59">
        <v>120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1">
        <f t="shared" si="0"/>
        <v>120</v>
      </c>
      <c r="L10" s="61">
        <f>VLOOKUP(C10,PID!A8:B251,2,FALSE)</f>
        <v>1.03</v>
      </c>
      <c r="M10" s="61">
        <f t="shared" si="1"/>
        <v>142.14</v>
      </c>
      <c r="N10" s="34">
        <v>250</v>
      </c>
      <c r="O10" s="34">
        <v>272.51495024316733</v>
      </c>
      <c r="P10" s="94">
        <f t="shared" si="2"/>
        <v>522.5149502431673</v>
      </c>
      <c r="Q10" s="62">
        <f t="shared" si="3"/>
        <v>74270.2750275638</v>
      </c>
      <c r="S10" s="84">
        <f t="shared" si="4"/>
        <v>35535</v>
      </c>
    </row>
    <row r="11" spans="13:19" ht="18" customHeight="1">
      <c r="M11" s="69">
        <f>SUM(M5:M10)</f>
        <v>251.505</v>
      </c>
      <c r="Q11" s="68">
        <f>SUM(Q5:Q10)</f>
        <v>131415.1225609078</v>
      </c>
      <c r="S11" s="85">
        <f>SUM(S5:S10)</f>
        <v>62876.25</v>
      </c>
    </row>
    <row r="14" ht="12.75">
      <c r="Q14" s="67"/>
    </row>
  </sheetData>
  <sheetProtection/>
  <mergeCells count="9">
    <mergeCell ref="Q3:Q4"/>
    <mergeCell ref="M3:M4"/>
    <mergeCell ref="L3:L4"/>
    <mergeCell ref="C3:C4"/>
    <mergeCell ref="D3:D4"/>
    <mergeCell ref="E3:J3"/>
    <mergeCell ref="P3:P4"/>
    <mergeCell ref="N3:N4"/>
    <mergeCell ref="O3:O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Jáder Norberto</dc:creator>
  <cp:keywords/>
  <dc:description/>
  <cp:lastModifiedBy>lvnf@msn.com</cp:lastModifiedBy>
  <cp:lastPrinted>2022-09-23T14:56:51Z</cp:lastPrinted>
  <dcterms:created xsi:type="dcterms:W3CDTF">2007-01-23T17:24:50Z</dcterms:created>
  <dcterms:modified xsi:type="dcterms:W3CDTF">2022-09-28T13:01:11Z</dcterms:modified>
  <cp:category/>
  <cp:version/>
  <cp:contentType/>
  <cp:contentStatus/>
</cp:coreProperties>
</file>